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ONTROL Y MEDICIÓN\Downloads\"/>
    </mc:Choice>
  </mc:AlternateContent>
  <xr:revisionPtr revIDLastSave="0" documentId="13_ncr:1_{2CFAC5A0-0131-4D78-9028-0911A4BBA872}" xr6:coauthVersionLast="47" xr6:coauthVersionMax="47" xr10:uidLastSave="{00000000-0000-0000-0000-000000000000}"/>
  <workbookProtection workbookAlgorithmName="SHA-512" workbookHashValue="F2nGHGldqIsrjVlGIJxy47wP7zmwojfYVkcqKgOHn1PisFfnBB7DrdoOP0ALkdTiIQe1IeZbcS/1xzTwtYd0yA==" workbookSaltValue="k6/8eIBD0UfpV6kLUiJ0MQ==" workbookSpinCount="100000" lockStructure="1"/>
  <bookViews>
    <workbookView xWindow="28680" yWindow="-120" windowWidth="29040" windowHeight="15840" xr2:uid="{99F43E92-13B6-4F7B-878C-79C89D6F730D}"/>
  </bookViews>
  <sheets>
    <sheet name="PROYECCIÓN" sheetId="2" r:id="rId1"/>
  </sheets>
  <definedNames>
    <definedName name="_xlnm.Print_Area" localSheetId="0">PROYECCIÓN!$B$1:$L$44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2" l="1"/>
  <c r="N13" i="2" l="1"/>
  <c r="D10" i="2" l="1"/>
  <c r="D9" i="2"/>
  <c r="H9" i="2"/>
  <c r="F9" i="2"/>
  <c r="H10" i="2"/>
  <c r="F10" i="2"/>
  <c r="F11" i="2" l="1"/>
  <c r="F13" i="2"/>
  <c r="F14" i="2" s="1"/>
  <c r="H11" i="2"/>
  <c r="H13" i="2" s="1"/>
  <c r="H14" i="2" s="1"/>
  <c r="D11" i="2"/>
  <c r="D13" i="2"/>
  <c r="D14" i="2" s="1"/>
  <c r="K13" i="2"/>
  <c r="K14" i="2" l="1"/>
  <c r="K17" i="2" l="1"/>
  <c r="N14" i="2"/>
  <c r="F35" i="2" l="1"/>
  <c r="D35" i="2"/>
  <c r="K16" i="2"/>
  <c r="N17" i="2"/>
  <c r="H35" i="2"/>
  <c r="F23" i="2" l="1"/>
  <c r="F24" i="2" s="1"/>
  <c r="F26" i="2" s="1"/>
  <c r="H23" i="2"/>
  <c r="H24" i="2" s="1"/>
  <c r="H26" i="2" s="1"/>
  <c r="N16" i="2"/>
  <c r="D23" i="2"/>
  <c r="D24" i="2" s="1"/>
  <c r="D26" i="2" s="1"/>
  <c r="D16" i="2" l="1"/>
  <c r="D17" i="2" l="1"/>
  <c r="D19" i="2" l="1"/>
  <c r="D18" i="2"/>
  <c r="D34" i="2" l="1"/>
  <c r="D37" i="2" s="1"/>
  <c r="D31" i="2"/>
  <c r="D38" i="2" s="1"/>
  <c r="H17" i="2"/>
  <c r="H21" i="2" s="1"/>
  <c r="F17" i="2"/>
  <c r="F18" i="2" s="1"/>
  <c r="F20" i="2"/>
  <c r="F16" i="2"/>
  <c r="H16" i="2"/>
  <c r="D40" i="2" l="1"/>
  <c r="D41" i="2" s="1"/>
  <c r="D42" i="2" s="1"/>
  <c r="F31" i="2"/>
  <c r="F38" i="2" s="1"/>
  <c r="F34" i="2"/>
  <c r="F37" i="2" s="1"/>
  <c r="H20" i="2"/>
  <c r="F19" i="2"/>
  <c r="H19" i="2"/>
  <c r="H18" i="2"/>
  <c r="H31" i="2" l="1"/>
  <c r="H38" i="2" s="1"/>
  <c r="H34" i="2"/>
  <c r="H37" i="2" s="1"/>
  <c r="F40" i="2"/>
  <c r="F41" i="2" s="1"/>
  <c r="F42" i="2" s="1"/>
  <c r="H40" i="2" l="1"/>
  <c r="H41" i="2" s="1"/>
  <c r="H42" i="2" s="1"/>
</calcChain>
</file>

<file path=xl/sharedStrings.xml><?xml version="1.0" encoding="utf-8"?>
<sst xmlns="http://schemas.openxmlformats.org/spreadsheetml/2006/main" count="50" uniqueCount="47">
  <si>
    <t>Financiamiento</t>
  </si>
  <si>
    <t>% de descuento</t>
  </si>
  <si>
    <t>Descuento</t>
  </si>
  <si>
    <t>Inversión Inicial Gradual</t>
  </si>
  <si>
    <t>% enganche</t>
  </si>
  <si>
    <t>% a financiar</t>
  </si>
  <si>
    <t>Importe a financiar</t>
  </si>
  <si>
    <t>Meses de financiamiento</t>
  </si>
  <si>
    <t>10 años</t>
  </si>
  <si>
    <t>Proyección del activo</t>
  </si>
  <si>
    <t>Rendimiento en plusvalía anual</t>
  </si>
  <si>
    <t>Valor en 1 año</t>
  </si>
  <si>
    <t>Valor en 2 años</t>
  </si>
  <si>
    <t>Valor en 3 años</t>
  </si>
  <si>
    <t>Precio de lista x m2</t>
  </si>
  <si>
    <t>CAT</t>
  </si>
  <si>
    <t>P. U. con descuento</t>
  </si>
  <si>
    <t>Factor mensualidad</t>
  </si>
  <si>
    <t>Metraje en m2</t>
  </si>
  <si>
    <t>15 años</t>
  </si>
  <si>
    <t>20 años</t>
  </si>
  <si>
    <t>Mensualidades 1 a 48</t>
  </si>
  <si>
    <t>Mensualidades 49 a 120 (72 MESES)</t>
  </si>
  <si>
    <t>Mensualidades 121 a 180 (60 MESES)</t>
  </si>
  <si>
    <t>Mensualidades 181 a 240 (60 MESES)</t>
  </si>
  <si>
    <t>PROYECCIÓN CESION DE DERECHOS</t>
  </si>
  <si>
    <t xml:space="preserve">Comisión por traspaso </t>
  </si>
  <si>
    <t>Gastos administrativos</t>
  </si>
  <si>
    <t>Inversión total</t>
  </si>
  <si>
    <t>Enganche nuevo cliente</t>
  </si>
  <si>
    <t>Utilidad</t>
  </si>
  <si>
    <t>Precio de lote sin descuento</t>
  </si>
  <si>
    <t xml:space="preserve"> </t>
  </si>
  <si>
    <t>Enganche 10%</t>
  </si>
  <si>
    <t>Valor en 4 años</t>
  </si>
  <si>
    <t>Utilidad en 4  años</t>
  </si>
  <si>
    <t>Rendimiento proyectado en 4 años</t>
  </si>
  <si>
    <t>Rendimiento dividido entre 4</t>
  </si>
  <si>
    <t>SALDO  INSOLUTO AL MES 48</t>
  </si>
  <si>
    <t>Aportaciones al mes 48</t>
  </si>
  <si>
    <t>Rendmiento en 4 años</t>
  </si>
  <si>
    <t>P.U.</t>
  </si>
  <si>
    <t>IMPORTE TOTAL</t>
  </si>
  <si>
    <t>ENGANCHE DESEADO</t>
  </si>
  <si>
    <t>CALCULO PARA ENGANCHE MAYOR</t>
  </si>
  <si>
    <t>EJERCICIO FINANCIERO PORTTO BLANCO / PROYECCIÓN</t>
  </si>
  <si>
    <t>FECHA DE VERSIÓN 29-01-2025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</si>
</sst>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.000_-;\-* #,##0.000_-;_-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6"/>
      <color theme="1"/>
      <name val="Roboto"/>
    </font>
    <font>
      <b/>
      <sz val="10"/>
      <color rgb="FF002060"/>
      <name val="Roboto"/>
    </font>
    <font>
      <sz val="10"/>
      <color theme="0" tint="-0.249977111117893"/>
      <name val="Roboto"/>
    </font>
    <font>
      <sz val="10"/>
      <color rgb="FF002060"/>
      <name val="Roboto"/>
    </font>
    <font>
      <b/>
      <sz val="16"/>
      <color rgb="FF002755"/>
      <name val="Roboto"/>
    </font>
    <font>
      <sz val="11"/>
      <color rgb="FF002755"/>
      <name val="Roboto"/>
    </font>
    <font>
      <b/>
      <sz val="11"/>
      <color rgb="FF002755"/>
      <name val="Roboto"/>
    </font>
    <font>
      <b/>
      <sz val="10"/>
      <color rgb="FF002755"/>
      <name val="Roboto"/>
    </font>
    <font>
      <b/>
      <sz val="10"/>
      <color theme="0"/>
      <name val="Roboto"/>
    </font>
    <font>
      <sz val="10"/>
      <color theme="0"/>
      <name val="Roboto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CEDA"/>
        <bgColor indexed="64"/>
      </patternFill>
    </fill>
    <fill>
      <patternFill patternType="solid">
        <fgColor rgb="FF00A1C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A1CA"/>
        <bgColor indexed="64"/>
      </patternFill>
    </fill>
    <fill>
      <patternFill patternType="solid">
        <fgColor rgb="FF0027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2" borderId="0" xfId="0" applyFill="1" applyProtection="1">
      <protection locked="0"/>
    </xf>
    <xf numFmtId="10" fontId="12" fillId="4" borderId="1" xfId="0" applyNumberFormat="1" applyFont="1" applyFill="1" applyBorder="1" applyAlignment="1" applyProtection="1">
      <alignment horizontal="center"/>
      <protection locked="0"/>
    </xf>
    <xf numFmtId="9" fontId="0" fillId="0" borderId="0" xfId="3" applyFont="1" applyProtection="1">
      <protection locked="0"/>
    </xf>
    <xf numFmtId="0" fontId="6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1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hidden="1"/>
    </xf>
    <xf numFmtId="44" fontId="6" fillId="0" borderId="1" xfId="2" applyFont="1" applyBorder="1" applyAlignment="1" applyProtection="1">
      <protection hidden="1"/>
    </xf>
    <xf numFmtId="44" fontId="6" fillId="0" borderId="2" xfId="2" applyFont="1" applyBorder="1" applyProtection="1">
      <protection hidden="1"/>
    </xf>
    <xf numFmtId="0" fontId="4" fillId="0" borderId="2" xfId="0" applyFont="1" applyBorder="1" applyProtection="1">
      <protection hidden="1"/>
    </xf>
    <xf numFmtId="44" fontId="4" fillId="0" borderId="2" xfId="2" applyFont="1" applyBorder="1" applyProtection="1">
      <protection hidden="1"/>
    </xf>
    <xf numFmtId="9" fontId="6" fillId="0" borderId="1" xfId="0" applyNumberFormat="1" applyFont="1" applyBorder="1" applyAlignment="1" applyProtection="1">
      <alignment horizontal="center"/>
      <protection hidden="1"/>
    </xf>
    <xf numFmtId="164" fontId="6" fillId="0" borderId="1" xfId="0" applyNumberFormat="1" applyFont="1" applyBorder="1" applyAlignment="1" applyProtection="1">
      <alignment horizontal="center"/>
      <protection hidden="1"/>
    </xf>
    <xf numFmtId="9" fontId="6" fillId="0" borderId="2" xfId="0" applyNumberFormat="1" applyFont="1" applyBorder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44" fontId="6" fillId="3" borderId="0" xfId="2" applyFont="1" applyFill="1" applyProtection="1">
      <protection hidden="1"/>
    </xf>
    <xf numFmtId="0" fontId="4" fillId="3" borderId="0" xfId="0" applyFont="1" applyFill="1" applyProtection="1">
      <protection hidden="1"/>
    </xf>
    <xf numFmtId="44" fontId="4" fillId="3" borderId="0" xfId="2" applyFont="1" applyFill="1" applyProtection="1">
      <protection hidden="1"/>
    </xf>
    <xf numFmtId="44" fontId="4" fillId="0" borderId="1" xfId="2" applyFont="1" applyBorder="1" applyAlignment="1" applyProtection="1">
      <alignment horizontal="center"/>
      <protection hidden="1"/>
    </xf>
    <xf numFmtId="44" fontId="4" fillId="0" borderId="2" xfId="2" applyFont="1" applyBorder="1" applyAlignment="1" applyProtection="1">
      <alignment horizontal="center"/>
      <protection hidden="1"/>
    </xf>
    <xf numFmtId="44" fontId="4" fillId="0" borderId="0" xfId="2" applyFont="1" applyProtection="1">
      <protection hidden="1"/>
    </xf>
    <xf numFmtId="9" fontId="4" fillId="3" borderId="0" xfId="3" applyFont="1" applyFill="1" applyBorder="1" applyAlignment="1" applyProtection="1">
      <alignment horizontal="center"/>
      <protection hidden="1"/>
    </xf>
    <xf numFmtId="0" fontId="6" fillId="0" borderId="3" xfId="0" applyFont="1" applyBorder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9" fontId="6" fillId="0" borderId="1" xfId="3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0" fontId="5" fillId="0" borderId="0" xfId="0" applyFont="1" applyProtection="1">
      <protection hidden="1"/>
    </xf>
    <xf numFmtId="165" fontId="5" fillId="0" borderId="0" xfId="1" applyNumberFormat="1" applyFont="1" applyBorder="1" applyProtection="1">
      <protection hidden="1"/>
    </xf>
    <xf numFmtId="44" fontId="4" fillId="0" borderId="1" xfId="2" applyFont="1" applyBorder="1" applyProtection="1">
      <protection hidden="1"/>
    </xf>
    <xf numFmtId="44" fontId="4" fillId="0" borderId="0" xfId="2" applyFont="1" applyBorder="1" applyProtection="1">
      <protection hidden="1"/>
    </xf>
    <xf numFmtId="0" fontId="10" fillId="3" borderId="0" xfId="0" applyFont="1" applyFill="1" applyProtection="1">
      <protection hidden="1"/>
    </xf>
    <xf numFmtId="0" fontId="8" fillId="0" borderId="1" xfId="0" applyFont="1" applyBorder="1" applyProtection="1">
      <protection hidden="1"/>
    </xf>
    <xf numFmtId="44" fontId="8" fillId="0" borderId="1" xfId="2" applyFont="1" applyBorder="1" applyProtection="1">
      <protection hidden="1"/>
    </xf>
    <xf numFmtId="0" fontId="8" fillId="0" borderId="2" xfId="0" applyFont="1" applyBorder="1" applyProtection="1">
      <protection hidden="1"/>
    </xf>
    <xf numFmtId="44" fontId="8" fillId="0" borderId="2" xfId="2" applyFont="1" applyBorder="1" applyProtection="1">
      <protection hidden="1"/>
    </xf>
    <xf numFmtId="0" fontId="8" fillId="0" borderId="0" xfId="0" applyFont="1" applyProtection="1">
      <protection hidden="1"/>
    </xf>
    <xf numFmtId="44" fontId="8" fillId="0" borderId="0" xfId="2" applyFont="1" applyProtection="1">
      <protection hidden="1"/>
    </xf>
    <xf numFmtId="0" fontId="8" fillId="3" borderId="0" xfId="0" applyFont="1" applyFill="1" applyProtection="1">
      <protection hidden="1"/>
    </xf>
    <xf numFmtId="44" fontId="6" fillId="0" borderId="0" xfId="2" applyFont="1" applyBorder="1" applyAlignment="1" applyProtection="1">
      <protection hidden="1"/>
    </xf>
    <xf numFmtId="44" fontId="0" fillId="0" borderId="0" xfId="0" applyNumberFormat="1" applyProtection="1">
      <protection locked="0"/>
    </xf>
    <xf numFmtId="9" fontId="6" fillId="0" borderId="1" xfId="0" applyNumberFormat="1" applyFont="1" applyBorder="1" applyAlignment="1" applyProtection="1">
      <alignment horizontal="center"/>
      <protection locked="0"/>
    </xf>
    <xf numFmtId="44" fontId="6" fillId="0" borderId="0" xfId="2" applyFont="1" applyBorder="1" applyAlignment="1" applyProtection="1">
      <protection locked="0"/>
    </xf>
    <xf numFmtId="9" fontId="6" fillId="0" borderId="0" xfId="0" applyNumberFormat="1" applyFont="1" applyAlignment="1" applyProtection="1">
      <alignment horizontal="center"/>
      <protection locked="0"/>
    </xf>
    <xf numFmtId="0" fontId="0" fillId="2" borderId="0" xfId="0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44" fontId="12" fillId="5" borderId="0" xfId="2" applyFont="1" applyFill="1" applyProtection="1">
      <protection hidden="1"/>
    </xf>
    <xf numFmtId="9" fontId="11" fillId="5" borderId="3" xfId="0" applyNumberFormat="1" applyFont="1" applyFill="1" applyBorder="1" applyAlignment="1" applyProtection="1">
      <alignment horizontal="center"/>
      <protection locked="0"/>
    </xf>
    <xf numFmtId="43" fontId="11" fillId="5" borderId="1" xfId="1" applyFont="1" applyFill="1" applyBorder="1" applyAlignment="1" applyProtection="1">
      <alignment horizontal="right"/>
      <protection locked="0"/>
    </xf>
    <xf numFmtId="44" fontId="12" fillId="5" borderId="2" xfId="2" applyFont="1" applyFill="1" applyBorder="1" applyAlignment="1" applyProtection="1">
      <protection locked="0"/>
    </xf>
    <xf numFmtId="10" fontId="12" fillId="5" borderId="1" xfId="0" applyNumberFormat="1" applyFont="1" applyFill="1" applyBorder="1" applyAlignment="1" applyProtection="1">
      <alignment horizontal="center"/>
      <protection locked="0"/>
    </xf>
    <xf numFmtId="44" fontId="12" fillId="6" borderId="0" xfId="2" applyFont="1" applyFill="1" applyProtection="1">
      <protection locked="0"/>
    </xf>
    <xf numFmtId="44" fontId="12" fillId="4" borderId="0" xfId="2" applyFont="1" applyFill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5" fillId="0" borderId="0" xfId="1" applyNumberFormat="1" applyFont="1" applyBorder="1" applyProtection="1">
      <protection locked="0"/>
    </xf>
    <xf numFmtId="43" fontId="5" fillId="0" borderId="0" xfId="1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9" fontId="8" fillId="0" borderId="0" xfId="0" applyNumberFormat="1" applyFont="1" applyProtection="1">
      <protection locked="0"/>
    </xf>
    <xf numFmtId="44" fontId="9" fillId="3" borderId="0" xfId="2" applyFont="1" applyFill="1" applyProtection="1">
      <protection locked="0"/>
    </xf>
    <xf numFmtId="9" fontId="9" fillId="0" borderId="0" xfId="3" applyFont="1" applyProtection="1">
      <protection locked="0"/>
    </xf>
    <xf numFmtId="9" fontId="9" fillId="2" borderId="0" xfId="3" applyFont="1" applyFill="1" applyProtection="1">
      <protection locked="0"/>
    </xf>
    <xf numFmtId="0" fontId="3" fillId="2" borderId="0" xfId="0" applyFont="1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4" fillId="7" borderId="0" xfId="0" applyFont="1" applyFill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2755"/>
      <color rgb="FF00A1CA"/>
      <color rgb="FF00A1C8"/>
      <color rgb="FFC8CEDA"/>
      <color rgb="FFADB7C9"/>
      <color rgb="FFC0D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43</xdr:row>
      <xdr:rowOff>105430</xdr:rowOff>
    </xdr:from>
    <xdr:to>
      <xdr:col>11</xdr:col>
      <xdr:colOff>3636</xdr:colOff>
      <xdr:row>44</xdr:row>
      <xdr:rowOff>9525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89C9D8A-C4BC-87CB-9BDB-E452714EC9AE}"/>
            </a:ext>
          </a:extLst>
        </xdr:cNvPr>
        <xdr:cNvSpPr/>
      </xdr:nvSpPr>
      <xdr:spPr>
        <a:xfrm>
          <a:off x="9526" y="5995379"/>
          <a:ext cx="8061202" cy="98483"/>
        </a:xfrm>
        <a:prstGeom prst="rect">
          <a:avLst/>
        </a:prstGeom>
        <a:solidFill>
          <a:srgbClr val="00A1C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6568</xdr:colOff>
      <xdr:row>0</xdr:row>
      <xdr:rowOff>137386</xdr:rowOff>
    </xdr:from>
    <xdr:to>
      <xdr:col>11</xdr:col>
      <xdr:colOff>2818</xdr:colOff>
      <xdr:row>1</xdr:row>
      <xdr:rowOff>39413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163C6AD-9BA1-4AFF-AE1C-78156CE7426B}"/>
            </a:ext>
          </a:extLst>
        </xdr:cNvPr>
        <xdr:cNvSpPr/>
      </xdr:nvSpPr>
      <xdr:spPr>
        <a:xfrm rot="10800000">
          <a:off x="893378" y="137386"/>
          <a:ext cx="9278199" cy="92527"/>
        </a:xfrm>
        <a:prstGeom prst="rect">
          <a:avLst/>
        </a:prstGeom>
        <a:solidFill>
          <a:srgbClr val="00A1C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43269</xdr:colOff>
      <xdr:row>18</xdr:row>
      <xdr:rowOff>3243</xdr:rowOff>
    </xdr:from>
    <xdr:to>
      <xdr:col>10</xdr:col>
      <xdr:colOff>868963</xdr:colOff>
      <xdr:row>25</xdr:row>
      <xdr:rowOff>49473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4C6BF6-A7C6-24FD-C45C-84560BC45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333" b="24026"/>
        <a:stretch/>
      </xdr:blipFill>
      <xdr:spPr>
        <a:xfrm>
          <a:off x="7406508" y="3009830"/>
          <a:ext cx="2672716" cy="1520534"/>
        </a:xfrm>
        <a:prstGeom prst="rect">
          <a:avLst/>
        </a:prstGeom>
      </xdr:spPr>
    </xdr:pic>
    <xdr:clientData/>
  </xdr:twoCellAnchor>
  <xdr:twoCellAnchor editAs="oneCell">
    <xdr:from>
      <xdr:col>1</xdr:col>
      <xdr:colOff>387281</xdr:colOff>
      <xdr:row>1</xdr:row>
      <xdr:rowOff>146537</xdr:rowOff>
    </xdr:from>
    <xdr:to>
      <xdr:col>2</xdr:col>
      <xdr:colOff>1983568</xdr:colOff>
      <xdr:row>3</xdr:row>
      <xdr:rowOff>12501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1C23D5-794C-16E0-013B-16105D780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281" y="334944"/>
          <a:ext cx="1988735" cy="436417"/>
        </a:xfrm>
        <a:prstGeom prst="rect">
          <a:avLst/>
        </a:prstGeom>
      </xdr:spPr>
    </xdr:pic>
    <xdr:clientData/>
  </xdr:twoCellAnchor>
  <xdr:twoCellAnchor>
    <xdr:from>
      <xdr:col>8</xdr:col>
      <xdr:colOff>414441</xdr:colOff>
      <xdr:row>12</xdr:row>
      <xdr:rowOff>41413</xdr:rowOff>
    </xdr:from>
    <xdr:to>
      <xdr:col>11</xdr:col>
      <xdr:colOff>69159</xdr:colOff>
      <xdr:row>17</xdr:row>
      <xdr:rowOff>25261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C262B3E6-465E-2D93-2D3B-49B542F1EF18}"/>
            </a:ext>
          </a:extLst>
        </xdr:cNvPr>
        <xdr:cNvSpPr/>
      </xdr:nvSpPr>
      <xdr:spPr>
        <a:xfrm>
          <a:off x="7247593" y="2219739"/>
          <a:ext cx="3199675" cy="605044"/>
        </a:xfrm>
        <a:prstGeom prst="roundRect">
          <a:avLst/>
        </a:prstGeom>
        <a:noFill/>
        <a:ln>
          <a:solidFill>
            <a:schemeClr val="accent6">
              <a:lumMod val="75000"/>
            </a:schemeClr>
          </a:solidFill>
          <a:prstDash val="dash"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49696</xdr:colOff>
      <xdr:row>11</xdr:row>
      <xdr:rowOff>207065</xdr:rowOff>
    </xdr:from>
    <xdr:to>
      <xdr:col>8</xdr:col>
      <xdr:colOff>23812</xdr:colOff>
      <xdr:row>12</xdr:row>
      <xdr:rowOff>197069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FBE34812-9FB0-4BDE-A82D-914FDDE5957D}"/>
            </a:ext>
          </a:extLst>
        </xdr:cNvPr>
        <xdr:cNvSpPr/>
      </xdr:nvSpPr>
      <xdr:spPr>
        <a:xfrm>
          <a:off x="3134331" y="2412469"/>
          <a:ext cx="3718173" cy="202485"/>
        </a:xfrm>
        <a:prstGeom prst="roundRect">
          <a:avLst/>
        </a:prstGeom>
        <a:noFill/>
        <a:ln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66261</xdr:colOff>
      <xdr:row>22</xdr:row>
      <xdr:rowOff>1138</xdr:rowOff>
    </xdr:from>
    <xdr:to>
      <xdr:col>8</xdr:col>
      <xdr:colOff>29765</xdr:colOff>
      <xdr:row>24</xdr:row>
      <xdr:rowOff>71436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B838F9CE-6D5C-5FEA-F293-020204F11D0F}"/>
            </a:ext>
          </a:extLst>
        </xdr:cNvPr>
        <xdr:cNvSpPr/>
      </xdr:nvSpPr>
      <xdr:spPr>
        <a:xfrm>
          <a:off x="3155933" y="3787326"/>
          <a:ext cx="3708020" cy="522735"/>
        </a:xfrm>
        <a:prstGeom prst="roundRect">
          <a:avLst/>
        </a:prstGeom>
        <a:noFill/>
        <a:ln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23812</xdr:colOff>
      <xdr:row>12</xdr:row>
      <xdr:rowOff>95250</xdr:rowOff>
    </xdr:from>
    <xdr:to>
      <xdr:col>8</xdr:col>
      <xdr:colOff>400050</xdr:colOff>
      <xdr:row>12</xdr:row>
      <xdr:rowOff>97292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74D271C5-A8A3-40E1-4659-2DA8F2B4145D}"/>
            </a:ext>
          </a:extLst>
        </xdr:cNvPr>
        <xdr:cNvCxnSpPr>
          <a:stCxn id="8" idx="3"/>
        </xdr:cNvCxnSpPr>
      </xdr:nvCxnSpPr>
      <xdr:spPr>
        <a:xfrm flipV="1">
          <a:off x="6852504" y="2513135"/>
          <a:ext cx="376238" cy="2042"/>
        </a:xfrm>
        <a:prstGeom prst="straightConnector1">
          <a:avLst/>
        </a:prstGeom>
        <a:ln w="19050" cap="flat" cmpd="sng" algn="ctr">
          <a:solidFill>
            <a:schemeClr val="accent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19051</xdr:colOff>
      <xdr:row>12</xdr:row>
      <xdr:rowOff>186565</xdr:rowOff>
    </xdr:from>
    <xdr:to>
      <xdr:col>8</xdr:col>
      <xdr:colOff>431007</xdr:colOff>
      <xdr:row>22</xdr:row>
      <xdr:rowOff>91109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27AE9485-539F-A47E-8657-855756913027}"/>
            </a:ext>
          </a:extLst>
        </xdr:cNvPr>
        <xdr:cNvCxnSpPr/>
      </xdr:nvCxnSpPr>
      <xdr:spPr>
        <a:xfrm flipH="1">
          <a:off x="6852203" y="2364891"/>
          <a:ext cx="411956" cy="1561066"/>
        </a:xfrm>
        <a:prstGeom prst="straightConnector1">
          <a:avLst/>
        </a:prstGeom>
        <a:ln w="19050" cap="flat" cmpd="sng" algn="ctr">
          <a:solidFill>
            <a:schemeClr val="accent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2A9C-E14B-458F-83B3-83F8AADAD89B}">
  <dimension ref="B2:S43"/>
  <sheetViews>
    <sheetView showGridLines="0" tabSelected="1" zoomScale="115" zoomScaleNormal="115" zoomScaleSheetLayoutView="214" workbookViewId="0">
      <selection activeCell="O22" sqref="O22"/>
    </sheetView>
  </sheetViews>
  <sheetFormatPr baseColWidth="10" defaultColWidth="11.42578125" defaultRowHeight="15" outlineLevelRow="1" outlineLevelCol="1" x14ac:dyDescent="0.25"/>
  <cols>
    <col min="1" max="1" width="11.42578125" style="1"/>
    <col min="2" max="2" width="1.85546875" style="1" customWidth="1"/>
    <col min="3" max="3" width="33" style="7" customWidth="1"/>
    <col min="4" max="4" width="18" style="1" customWidth="1" outlineLevel="1"/>
    <col min="5" max="5" width="2.28515625" style="1" customWidth="1"/>
    <col min="6" max="6" width="16.85546875" style="1" customWidth="1" outlineLevel="1"/>
    <col min="7" max="7" width="2.7109375" style="1" customWidth="1"/>
    <col min="8" max="8" width="16.28515625" style="1" customWidth="1" outlineLevel="1"/>
    <col min="9" max="9" width="8" style="1" customWidth="1"/>
    <col min="10" max="10" width="27.7109375" style="1" customWidth="1"/>
    <col min="11" max="11" width="17.5703125" style="1" customWidth="1"/>
    <col min="12" max="12" width="1.28515625" style="1" customWidth="1"/>
    <col min="13" max="13" width="3.28515625" style="1" customWidth="1"/>
    <col min="14" max="16" width="11.42578125" style="1"/>
    <col min="17" max="17" width="0" style="1" hidden="1" customWidth="1"/>
    <col min="18" max="18" width="24.5703125" style="1" customWidth="1"/>
    <col min="19" max="19" width="13.28515625" style="1" bestFit="1" customWidth="1"/>
    <col min="20" max="16384" width="11.42578125" style="1"/>
  </cols>
  <sheetData>
    <row r="2" spans="3:19" s="7" customFormat="1" ht="18" customHeight="1" x14ac:dyDescent="0.25">
      <c r="J2" s="68" t="s">
        <v>46</v>
      </c>
      <c r="K2" s="68"/>
    </row>
    <row r="3" spans="3:19" s="7" customFormat="1" ht="27" customHeight="1" x14ac:dyDescent="0.3">
      <c r="C3" s="66"/>
      <c r="D3" s="67" t="s">
        <v>45</v>
      </c>
      <c r="E3" s="67"/>
      <c r="F3" s="67"/>
      <c r="G3" s="67"/>
      <c r="H3" s="67"/>
      <c r="I3" s="67"/>
      <c r="J3" s="67"/>
      <c r="K3" s="67"/>
    </row>
    <row r="5" spans="3:19" ht="16.899999999999999" customHeight="1" x14ac:dyDescent="0.25">
      <c r="C5" s="19" t="s">
        <v>0</v>
      </c>
      <c r="D5" s="28" t="s">
        <v>8</v>
      </c>
      <c r="E5" s="28"/>
      <c r="F5" s="28" t="s">
        <v>19</v>
      </c>
      <c r="G5" s="28"/>
      <c r="H5" s="28" t="s">
        <v>20</v>
      </c>
      <c r="I5" s="11"/>
      <c r="J5" s="8" t="s">
        <v>18</v>
      </c>
      <c r="K5" s="52">
        <v>200</v>
      </c>
      <c r="L5" s="3"/>
    </row>
    <row r="6" spans="3:19" ht="16.899999999999999" customHeight="1" x14ac:dyDescent="0.25">
      <c r="C6" s="27" t="s">
        <v>1</v>
      </c>
      <c r="D6" s="51">
        <v>0.3</v>
      </c>
      <c r="E6" s="51"/>
      <c r="F6" s="51">
        <v>0.27</v>
      </c>
      <c r="G6" s="51"/>
      <c r="H6" s="51">
        <v>0.25</v>
      </c>
      <c r="I6" s="2"/>
      <c r="J6" s="9" t="s">
        <v>14</v>
      </c>
      <c r="K6" s="53">
        <v>6363</v>
      </c>
      <c r="L6" s="3"/>
    </row>
    <row r="7" spans="3:19" ht="15" customHeight="1" x14ac:dyDescent="0.25">
      <c r="C7" s="8" t="s">
        <v>7</v>
      </c>
      <c r="D7" s="6">
        <v>120</v>
      </c>
      <c r="E7" s="6"/>
      <c r="F7" s="6">
        <v>180</v>
      </c>
      <c r="G7" s="6"/>
      <c r="H7" s="6">
        <v>240</v>
      </c>
      <c r="I7" s="2"/>
      <c r="J7" s="7"/>
      <c r="L7" s="3"/>
    </row>
    <row r="8" spans="3:19" ht="16.899999999999999" hidden="1" customHeight="1" outlineLevel="1" x14ac:dyDescent="0.25">
      <c r="C8" s="8" t="s">
        <v>15</v>
      </c>
      <c r="D8" s="16">
        <v>4.07E-2</v>
      </c>
      <c r="E8" s="16"/>
      <c r="F8" s="17">
        <v>5.7499870299999999E-2</v>
      </c>
      <c r="G8" s="17"/>
      <c r="H8" s="17">
        <v>7.1446258999999998E-2</v>
      </c>
      <c r="I8" s="2"/>
      <c r="J8" s="7"/>
      <c r="L8" s="3"/>
    </row>
    <row r="9" spans="3:19" ht="16.899999999999999" customHeight="1" collapsed="1" x14ac:dyDescent="0.25">
      <c r="C9" s="8" t="s">
        <v>16</v>
      </c>
      <c r="D9" s="13">
        <f>($K$6*(100%-D6))</f>
        <v>4454.0999999999995</v>
      </c>
      <c r="E9" s="18"/>
      <c r="F9" s="13">
        <f>($K$6*(100%-F6))</f>
        <v>4644.99</v>
      </c>
      <c r="G9" s="18"/>
      <c r="H9" s="13">
        <f>($K$6*(100%-H6))</f>
        <v>4772.25</v>
      </c>
      <c r="I9" s="2"/>
      <c r="J9" s="8" t="s">
        <v>10</v>
      </c>
      <c r="K9" s="54">
        <v>0.105</v>
      </c>
      <c r="L9" s="3"/>
    </row>
    <row r="10" spans="3:19" ht="16.899999999999999" customHeight="1" x14ac:dyDescent="0.25">
      <c r="C10" s="19" t="s">
        <v>31</v>
      </c>
      <c r="D10" s="20">
        <f>($K$5*$K$6)</f>
        <v>1272600</v>
      </c>
      <c r="E10" s="20"/>
      <c r="F10" s="20">
        <f>($K$5*$K$6)</f>
        <v>1272600</v>
      </c>
      <c r="G10" s="20"/>
      <c r="H10" s="20">
        <f>($K$5*$K$6)</f>
        <v>1272600</v>
      </c>
      <c r="I10" s="2"/>
      <c r="J10" s="7"/>
      <c r="K10" s="7"/>
      <c r="L10" s="48"/>
      <c r="M10" s="7"/>
      <c r="N10" s="49" t="s">
        <v>41</v>
      </c>
      <c r="R10" s="69" t="s">
        <v>44</v>
      </c>
      <c r="S10" s="69"/>
    </row>
    <row r="11" spans="3:19" ht="16.899999999999999" customHeight="1" x14ac:dyDescent="0.25">
      <c r="C11" s="11" t="s">
        <v>2</v>
      </c>
      <c r="D11" s="50">
        <f>D6*D10</f>
        <v>381780</v>
      </c>
      <c r="E11" s="50"/>
      <c r="F11" s="50">
        <f>F6*F10</f>
        <v>343602</v>
      </c>
      <c r="G11" s="50"/>
      <c r="H11" s="50">
        <f>H6*H10</f>
        <v>318150</v>
      </c>
      <c r="I11" s="2"/>
      <c r="J11" s="10" t="s">
        <v>9</v>
      </c>
      <c r="K11" s="7"/>
      <c r="L11" s="48"/>
      <c r="M11" s="7"/>
      <c r="N11" s="7"/>
      <c r="R11" s="1" t="s">
        <v>42</v>
      </c>
      <c r="S11" s="44">
        <v>904450</v>
      </c>
    </row>
    <row r="12" spans="3:19" ht="16.899999999999999" hidden="1" customHeight="1" x14ac:dyDescent="0.25">
      <c r="C12" s="11"/>
      <c r="D12" s="55"/>
      <c r="E12" s="56"/>
      <c r="F12" s="56"/>
      <c r="G12" s="56"/>
      <c r="H12" s="56"/>
    </row>
    <row r="13" spans="3:19" ht="16.899999999999999" customHeight="1" x14ac:dyDescent="0.25">
      <c r="C13" s="21" t="s">
        <v>3</v>
      </c>
      <c r="D13" s="22">
        <f>D10-D11-D12</f>
        <v>890820</v>
      </c>
      <c r="E13" s="22"/>
      <c r="F13" s="22">
        <f>F10-F11-F12</f>
        <v>928998</v>
      </c>
      <c r="G13" s="22"/>
      <c r="H13" s="22">
        <f>H10-H11-H12</f>
        <v>954450</v>
      </c>
      <c r="I13" s="2"/>
      <c r="J13" s="8" t="s">
        <v>11</v>
      </c>
      <c r="K13" s="12">
        <f>(H10*$K$9)+H10</f>
        <v>1406223</v>
      </c>
      <c r="L13" s="7"/>
      <c r="M13" s="7"/>
      <c r="N13" s="43">
        <f>K13/$K$5</f>
        <v>7031.1149999999998</v>
      </c>
      <c r="R13" s="1" t="s">
        <v>43</v>
      </c>
      <c r="S13" s="44">
        <v>100000</v>
      </c>
    </row>
    <row r="14" spans="3:19" ht="16.899999999999999" customHeight="1" x14ac:dyDescent="0.25">
      <c r="C14" s="9" t="s">
        <v>33</v>
      </c>
      <c r="D14" s="50">
        <f>D13*D15</f>
        <v>89082</v>
      </c>
      <c r="E14" s="50"/>
      <c r="F14" s="50">
        <f>F13*F15</f>
        <v>92899.8</v>
      </c>
      <c r="G14" s="50"/>
      <c r="H14" s="50">
        <f>H13*H15</f>
        <v>95445</v>
      </c>
      <c r="I14" s="2"/>
      <c r="J14" s="9" t="s">
        <v>12</v>
      </c>
      <c r="K14" s="13">
        <f>(K13*$K$9)+K13</f>
        <v>1553876.415</v>
      </c>
      <c r="L14" s="48"/>
      <c r="M14" s="7"/>
      <c r="N14" s="43">
        <f>K14/$K$5</f>
        <v>7769.3820750000004</v>
      </c>
      <c r="S14" s="4">
        <f>S13/S11</f>
        <v>0.11056443142241142</v>
      </c>
    </row>
    <row r="15" spans="3:19" ht="16.899999999999999" hidden="1" customHeight="1" x14ac:dyDescent="0.25">
      <c r="C15" s="8" t="s">
        <v>4</v>
      </c>
      <c r="D15" s="45">
        <v>0.1</v>
      </c>
      <c r="E15" s="45"/>
      <c r="F15" s="45">
        <v>0.1</v>
      </c>
      <c r="G15" s="45"/>
      <c r="H15" s="45">
        <v>0.1</v>
      </c>
      <c r="I15" s="2"/>
    </row>
    <row r="16" spans="3:19" ht="16.899999999999999" hidden="1" customHeight="1" outlineLevel="1" x14ac:dyDescent="0.25">
      <c r="C16" s="11" t="s">
        <v>5</v>
      </c>
      <c r="D16" s="47">
        <f>100%-D15</f>
        <v>0.9</v>
      </c>
      <c r="E16" s="47"/>
      <c r="F16" s="47">
        <f>100%-F15</f>
        <v>0.9</v>
      </c>
      <c r="G16" s="47"/>
      <c r="H16" s="47">
        <f>100%-H15</f>
        <v>0.9</v>
      </c>
      <c r="I16" s="2"/>
      <c r="J16" s="14" t="s">
        <v>34</v>
      </c>
      <c r="K16" s="15">
        <f>(K17*$K$9)+K17</f>
        <v>1897321.949625375</v>
      </c>
      <c r="L16" s="48"/>
      <c r="M16" s="7"/>
      <c r="N16" s="43">
        <f>K16/$K$5</f>
        <v>9486.6097481268753</v>
      </c>
    </row>
    <row r="17" spans="3:17" ht="16.899999999999999" customHeight="1" collapsed="1" x14ac:dyDescent="0.25">
      <c r="C17" s="21" t="s">
        <v>6</v>
      </c>
      <c r="D17" s="22">
        <f>D13-D14</f>
        <v>801738</v>
      </c>
      <c r="E17" s="22"/>
      <c r="F17" s="22">
        <f>F13-F14</f>
        <v>836098.2</v>
      </c>
      <c r="G17" s="22"/>
      <c r="H17" s="22">
        <f>H13-H14</f>
        <v>859005</v>
      </c>
      <c r="I17" s="2"/>
      <c r="J17" s="9" t="s">
        <v>13</v>
      </c>
      <c r="K17" s="13">
        <f>(K14*$K$9)+K14</f>
        <v>1717033.438575</v>
      </c>
      <c r="L17" s="7"/>
      <c r="M17" s="7"/>
      <c r="N17" s="43">
        <f>K17/$K$5</f>
        <v>8585.1671928750002</v>
      </c>
    </row>
    <row r="18" spans="3:17" ht="16.899999999999999" customHeight="1" x14ac:dyDescent="0.25">
      <c r="C18" s="8" t="s">
        <v>21</v>
      </c>
      <c r="D18" s="23">
        <f>D17/D7</f>
        <v>6681.15</v>
      </c>
      <c r="E18" s="23"/>
      <c r="F18" s="23">
        <f>F17/F7</f>
        <v>4644.99</v>
      </c>
      <c r="G18" s="23"/>
      <c r="H18" s="23">
        <f>H17/H7</f>
        <v>3579.1875</v>
      </c>
      <c r="I18" s="2"/>
      <c r="L18" s="3"/>
    </row>
    <row r="19" spans="3:17" ht="16.899999999999999" customHeight="1" x14ac:dyDescent="0.25">
      <c r="C19" s="9" t="s">
        <v>22</v>
      </c>
      <c r="D19" s="23">
        <f>D17*D28</f>
        <v>9404.4793420373535</v>
      </c>
      <c r="E19" s="23"/>
      <c r="F19" s="24">
        <f>F28*F17</f>
        <v>8386.4365406840734</v>
      </c>
      <c r="G19" s="24"/>
      <c r="H19" s="24">
        <f>H28*H17</f>
        <v>8065.886015015798</v>
      </c>
      <c r="I19" s="2"/>
      <c r="L19" s="3"/>
      <c r="M19" s="5"/>
      <c r="N19" s="46"/>
    </row>
    <row r="20" spans="3:17" ht="16.899999999999999" customHeight="1" x14ac:dyDescent="0.25">
      <c r="C20" s="9" t="s">
        <v>23</v>
      </c>
      <c r="D20" s="24"/>
      <c r="E20" s="24"/>
      <c r="F20" s="24">
        <f>F29*F17</f>
        <v>8969.1028432221228</v>
      </c>
      <c r="G20" s="24"/>
      <c r="H20" s="24">
        <f>H29*H17</f>
        <v>9070.1942692073826</v>
      </c>
      <c r="I20" s="2"/>
      <c r="L20" s="3"/>
    </row>
    <row r="21" spans="3:17" ht="14.25" customHeight="1" x14ac:dyDescent="0.25">
      <c r="C21" s="9" t="s">
        <v>24</v>
      </c>
      <c r="D21" s="24"/>
      <c r="E21" s="24"/>
      <c r="F21" s="24"/>
      <c r="G21" s="24"/>
      <c r="H21" s="24">
        <f>H29*H17</f>
        <v>9070.1942692073826</v>
      </c>
      <c r="I21" s="2"/>
    </row>
    <row r="22" spans="3:17" ht="18" customHeight="1" x14ac:dyDescent="0.25">
      <c r="C22" s="11"/>
      <c r="D22" s="11"/>
      <c r="E22" s="11"/>
      <c r="F22" s="11"/>
      <c r="G22" s="11"/>
      <c r="H22" s="11"/>
      <c r="I22" s="2"/>
    </row>
    <row r="23" spans="3:17" ht="18" customHeight="1" x14ac:dyDescent="0.25">
      <c r="C23" s="10" t="s">
        <v>35</v>
      </c>
      <c r="D23" s="25">
        <f>$K$16-D13</f>
        <v>1006501.949625375</v>
      </c>
      <c r="E23" s="25"/>
      <c r="F23" s="25">
        <f>$K$16-F13</f>
        <v>968323.94962537498</v>
      </c>
      <c r="G23" s="25"/>
      <c r="H23" s="25">
        <f>$K$16-H13</f>
        <v>942871.94962537498</v>
      </c>
      <c r="I23" s="2"/>
    </row>
    <row r="24" spans="3:17" ht="16.899999999999999" customHeight="1" x14ac:dyDescent="0.25">
      <c r="C24" s="21" t="s">
        <v>36</v>
      </c>
      <c r="D24" s="26">
        <f>D23/D13</f>
        <v>1.1298600723214285</v>
      </c>
      <c r="E24" s="26"/>
      <c r="F24" s="26">
        <f>F23/F13</f>
        <v>1.04233157619863</v>
      </c>
      <c r="G24" s="26"/>
      <c r="H24" s="26">
        <f>H23/H13</f>
        <v>0.9878694008333333</v>
      </c>
      <c r="I24" s="2"/>
    </row>
    <row r="25" spans="3:17" ht="16.899999999999999" customHeight="1" x14ac:dyDescent="0.25">
      <c r="C25" s="11"/>
      <c r="D25" s="11"/>
      <c r="E25" s="11"/>
      <c r="F25" s="11"/>
      <c r="G25" s="11"/>
      <c r="H25" s="11"/>
      <c r="I25" s="2"/>
    </row>
    <row r="26" spans="3:17" ht="16.899999999999999" customHeight="1" x14ac:dyDescent="0.25">
      <c r="C26" s="8" t="s">
        <v>37</v>
      </c>
      <c r="D26" s="29">
        <f>D24/4</f>
        <v>0.28246501808035712</v>
      </c>
      <c r="E26" s="29"/>
      <c r="F26" s="29">
        <f>F24/4</f>
        <v>0.26058289404965751</v>
      </c>
      <c r="G26" s="29"/>
      <c r="H26" s="29">
        <f>H24/4</f>
        <v>0.24696735020833332</v>
      </c>
      <c r="I26" s="2"/>
    </row>
    <row r="27" spans="3:17" s="57" customFormat="1" ht="16.899999999999999" hidden="1" customHeight="1" x14ac:dyDescent="0.25">
      <c r="C27" s="7"/>
      <c r="D27" s="7"/>
      <c r="E27" s="7"/>
      <c r="F27" s="7"/>
      <c r="G27" s="7"/>
      <c r="H27" s="7"/>
      <c r="I27" s="2" t="s">
        <v>32</v>
      </c>
      <c r="J27" s="2"/>
      <c r="K27" s="2"/>
      <c r="L27" s="1"/>
      <c r="M27" s="1"/>
      <c r="N27" s="1"/>
      <c r="Q27" s="1"/>
    </row>
    <row r="28" spans="3:17" s="57" customFormat="1" ht="16.899999999999999" hidden="1" customHeight="1" x14ac:dyDescent="0.25">
      <c r="C28" s="30" t="s">
        <v>17</v>
      </c>
      <c r="D28" s="30">
        <v>1.1730115501619424E-2</v>
      </c>
      <c r="E28" s="30"/>
      <c r="F28" s="30">
        <v>1.0030444439043253E-2</v>
      </c>
      <c r="G28" s="30"/>
      <c r="H28" s="30">
        <v>9.3898010081615337E-3</v>
      </c>
      <c r="I28" s="58"/>
      <c r="J28" s="58"/>
      <c r="K28" s="58"/>
    </row>
    <row r="29" spans="3:17" ht="16.5" hidden="1" customHeight="1" x14ac:dyDescent="0.25">
      <c r="C29" s="30" t="s">
        <v>17</v>
      </c>
      <c r="D29" s="30"/>
      <c r="E29" s="30"/>
      <c r="F29" s="30">
        <v>1.0727331841190572E-2</v>
      </c>
      <c r="G29" s="30"/>
      <c r="H29" s="30">
        <v>1.0558953986539523E-2</v>
      </c>
      <c r="I29" s="58"/>
      <c r="J29" s="58"/>
      <c r="K29" s="58"/>
      <c r="L29" s="57"/>
      <c r="M29" s="57"/>
      <c r="N29" s="57"/>
    </row>
    <row r="30" spans="3:17" ht="16.5" hidden="1" customHeight="1" x14ac:dyDescent="0.25">
      <c r="C30" s="31"/>
      <c r="D30" s="32"/>
      <c r="E30" s="32"/>
      <c r="F30" s="32"/>
      <c r="G30" s="32"/>
      <c r="H30" s="32"/>
      <c r="I30" s="58"/>
      <c r="J30" s="60"/>
    </row>
    <row r="31" spans="3:17" ht="16.5" hidden="1" customHeight="1" x14ac:dyDescent="0.25">
      <c r="C31" s="8" t="s">
        <v>38</v>
      </c>
      <c r="D31" s="33">
        <f>D13-D14-(D18*48)</f>
        <v>481042.80000000005</v>
      </c>
      <c r="E31" s="33"/>
      <c r="F31" s="33">
        <f>F13-F14-(F18*48)</f>
        <v>613138.67999999993</v>
      </c>
      <c r="G31" s="33"/>
      <c r="H31" s="33">
        <f>H13-H14-(H18*48)</f>
        <v>687204</v>
      </c>
      <c r="I31" s="58"/>
      <c r="J31" s="60"/>
    </row>
    <row r="32" spans="3:17" ht="16.5" hidden="1" customHeight="1" x14ac:dyDescent="0.25">
      <c r="C32" s="11"/>
      <c r="D32" s="34"/>
      <c r="E32" s="34"/>
      <c r="F32" s="34"/>
      <c r="G32" s="34"/>
      <c r="H32" s="34"/>
      <c r="I32" s="58"/>
      <c r="J32" s="60"/>
    </row>
    <row r="33" spans="2:13" ht="16.5" hidden="1" customHeight="1" x14ac:dyDescent="0.25">
      <c r="B33" s="61"/>
      <c r="C33" s="35" t="s">
        <v>25</v>
      </c>
      <c r="D33" s="7"/>
      <c r="E33" s="7"/>
      <c r="F33" s="7"/>
      <c r="G33" s="7"/>
      <c r="H33" s="7"/>
      <c r="I33" s="58"/>
      <c r="J33" s="60"/>
    </row>
    <row r="34" spans="2:13" ht="16.5" hidden="1" customHeight="1" x14ac:dyDescent="0.25">
      <c r="B34" s="62">
        <v>0.05</v>
      </c>
      <c r="C34" s="36" t="s">
        <v>39</v>
      </c>
      <c r="D34" s="37">
        <f>(D18*48)+D14</f>
        <v>409777.19999999995</v>
      </c>
      <c r="E34" s="37"/>
      <c r="F34" s="37">
        <f>(F18*48)+F14</f>
        <v>315859.32</v>
      </c>
      <c r="G34" s="37"/>
      <c r="H34" s="37">
        <f>(H18*48)+H14</f>
        <v>267246</v>
      </c>
      <c r="I34" s="58"/>
      <c r="J34" s="60"/>
    </row>
    <row r="35" spans="2:13" ht="16.5" hidden="1" customHeight="1" x14ac:dyDescent="0.25">
      <c r="B35" s="61"/>
      <c r="C35" s="38" t="s">
        <v>26</v>
      </c>
      <c r="D35" s="39">
        <f>$K$17*$B$34</f>
        <v>85851.671928750002</v>
      </c>
      <c r="E35" s="39"/>
      <c r="F35" s="39">
        <f>$K$17*$B$34</f>
        <v>85851.671928750002</v>
      </c>
      <c r="G35" s="39"/>
      <c r="H35" s="39">
        <f>$K$17*$B$34</f>
        <v>85851.671928750002</v>
      </c>
      <c r="I35" s="58"/>
      <c r="J35" s="60"/>
    </row>
    <row r="36" spans="2:13" ht="16.5" hidden="1" customHeight="1" x14ac:dyDescent="0.25">
      <c r="B36" s="61"/>
      <c r="C36" s="38" t="s">
        <v>27</v>
      </c>
      <c r="D36" s="39">
        <v>10000</v>
      </c>
      <c r="E36" s="39"/>
      <c r="F36" s="39">
        <v>10000</v>
      </c>
      <c r="G36" s="39"/>
      <c r="H36" s="39">
        <v>10000</v>
      </c>
      <c r="I36" s="58"/>
      <c r="J36" s="60"/>
    </row>
    <row r="37" spans="2:13" ht="16.5" hidden="1" customHeight="1" x14ac:dyDescent="0.25">
      <c r="B37" s="61"/>
      <c r="C37" s="38" t="s">
        <v>28</v>
      </c>
      <c r="D37" s="39">
        <f>D34+D35+D36</f>
        <v>505628.87192874996</v>
      </c>
      <c r="E37" s="39"/>
      <c r="F37" s="39">
        <f>F34+F35+F36</f>
        <v>411710.99192875001</v>
      </c>
      <c r="G37" s="39"/>
      <c r="H37" s="39">
        <f>H34+H35+H36</f>
        <v>363097.67192875</v>
      </c>
      <c r="I37" s="58"/>
      <c r="J37" s="60"/>
    </row>
    <row r="38" spans="2:13" ht="16.5" hidden="1" customHeight="1" x14ac:dyDescent="0.25">
      <c r="B38" s="61"/>
      <c r="C38" s="36" t="s">
        <v>29</v>
      </c>
      <c r="D38" s="37">
        <f>$K$17-D31</f>
        <v>1235990.638575</v>
      </c>
      <c r="E38" s="37"/>
      <c r="F38" s="37">
        <f>$K$17-F31</f>
        <v>1103894.7585750001</v>
      </c>
      <c r="G38" s="37"/>
      <c r="H38" s="37">
        <f>$K$17-H31</f>
        <v>1029829.438575</v>
      </c>
      <c r="I38" s="58"/>
      <c r="J38" s="60"/>
      <c r="M38" s="1" t="s">
        <v>32</v>
      </c>
    </row>
    <row r="39" spans="2:13" ht="16.5" hidden="1" customHeight="1" x14ac:dyDescent="0.25">
      <c r="B39" s="61"/>
      <c r="C39" s="40"/>
      <c r="D39" s="41"/>
      <c r="E39" s="41"/>
      <c r="F39" s="41"/>
      <c r="G39" s="41"/>
      <c r="H39" s="41"/>
      <c r="I39" s="58"/>
      <c r="J39" s="60"/>
    </row>
    <row r="40" spans="2:13" ht="16.5" hidden="1" customHeight="1" x14ac:dyDescent="0.25">
      <c r="B40" s="61"/>
      <c r="C40" s="42" t="s">
        <v>30</v>
      </c>
      <c r="D40" s="63">
        <f>D38-D37</f>
        <v>730361.76664625003</v>
      </c>
      <c r="E40" s="63"/>
      <c r="F40" s="63">
        <f>F38-F37</f>
        <v>692183.76664625015</v>
      </c>
      <c r="G40" s="63"/>
      <c r="H40" s="63">
        <f>H38-H37</f>
        <v>666731.76664625003</v>
      </c>
      <c r="I40" s="58"/>
      <c r="J40" s="60"/>
    </row>
    <row r="41" spans="2:13" ht="16.5" hidden="1" customHeight="1" x14ac:dyDescent="0.25">
      <c r="B41" s="61"/>
      <c r="C41" s="40" t="s">
        <v>40</v>
      </c>
      <c r="D41" s="64">
        <f>D40/D37</f>
        <v>1.4444621484138034</v>
      </c>
      <c r="E41" s="64"/>
      <c r="F41" s="64">
        <f>F40/F37</f>
        <v>1.6812370332974698</v>
      </c>
      <c r="G41" s="64"/>
      <c r="H41" s="65">
        <f>H40/H37</f>
        <v>1.8362325572197047</v>
      </c>
      <c r="I41" s="58"/>
      <c r="J41" s="60"/>
    </row>
    <row r="42" spans="2:13" ht="16.5" hidden="1" customHeight="1" x14ac:dyDescent="0.25">
      <c r="C42" s="40" t="s">
        <v>37</v>
      </c>
      <c r="D42" s="64">
        <f>D41/4</f>
        <v>0.36111553710345085</v>
      </c>
      <c r="E42" s="64"/>
      <c r="F42" s="64">
        <f>F41/4</f>
        <v>0.42030925832436744</v>
      </c>
      <c r="G42" s="64"/>
      <c r="H42" s="64">
        <f>H41/3</f>
        <v>0.61207751907323493</v>
      </c>
      <c r="I42" s="58"/>
      <c r="J42" s="60"/>
    </row>
    <row r="43" spans="2:13" x14ac:dyDescent="0.25">
      <c r="C43" s="31"/>
      <c r="D43" s="59"/>
      <c r="E43" s="59"/>
      <c r="F43" s="59"/>
      <c r="G43" s="59"/>
      <c r="H43" s="59"/>
      <c r="I43" s="58"/>
      <c r="J43" s="60"/>
    </row>
  </sheetData>
  <sheetProtection algorithmName="SHA-512" hashValue="ia+1OHx/SnZR/gNa0LxSFkLAJyd9SIWJ9/eDTEwv/OP7dMZ/iml/Fu4cxukmsOCv0EZYm0wzplQWFc2B6ePrgA==" saltValue="4RAdlfpHK5TV4V2Zmt7htw==" spinCount="100000" sheet="1" formatColumns="0" insertColumns="0" insertRows="0" sort="0" autoFilter="0"/>
  <mergeCells count="3">
    <mergeCell ref="D3:K3"/>
    <mergeCell ref="J2:K2"/>
    <mergeCell ref="R10:S10"/>
  </mergeCells>
  <dataValidations count="2">
    <dataValidation allowBlank="1" showInputMessage="1" showErrorMessage="1" promptTitle="ENGANCHE DEBE SER MAYOR AL 10%" prompt="ENGANCHE DEBE SER MAYOR AL 10%" sqref="D15 F15 H15" xr:uid="{9F94BD64-787F-4C5A-B35D-EB02637BA2A8}"/>
    <dataValidation allowBlank="1" showInputMessage="1" showErrorMessage="1" prompt="EL ENGANCHE DEBE SER MAYOR AL 10%" sqref="D14 F14 H14" xr:uid="{FF2A4A8D-F6FB-46C2-B692-342AE71ED54C}"/>
  </dataValidations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PROYECCIÓN</vt:lpstr>
      <vt:lpstr>PROYECCIÓN!Área_de_impresión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David Ramírez Corona</dc:creator>
  <cp:lastModifiedBy>EMMANUEL GARCIA ROMAN</cp:lastModifiedBy>
  <cp:lastPrinted>2024-10-04T21:10:54Z</cp:lastPrinted>
  <dcterms:created xsi:type="dcterms:W3CDTF">2024-04-17T15:19:13Z</dcterms:created>
  <dcterms:modified xsi:type="dcterms:W3CDTF">2025-01-29T21:27:20Z</dcterms:modified>
</cp:coreProperties>
</file>