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CONTROL Y MEDICIÓN\Downloads\"/>
    </mc:Choice>
  </mc:AlternateContent>
  <xr:revisionPtr revIDLastSave="0" documentId="13_ncr:1_{963566C9-10E8-4FA6-A774-E41CC37140EC}" xr6:coauthVersionLast="47" xr6:coauthVersionMax="47" xr10:uidLastSave="{00000000-0000-0000-0000-000000000000}"/>
  <bookViews>
    <workbookView xWindow="-120" yWindow="-120" windowWidth="29040" windowHeight="15840" xr2:uid="{99F43E92-13B6-4F7B-878C-79C89D6F730D}"/>
  </bookViews>
  <sheets>
    <sheet name="PROYECCIÓN" sheetId="2" r:id="rId1"/>
  </sheets>
  <definedNames>
    <definedName name="_xlnm.Print_Area" localSheetId="0">PROYECCIÓN!$B$1:$M$33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" l="1"/>
  <c r="G36" i="2"/>
  <c r="E9" i="2"/>
  <c r="L21" i="2"/>
  <c r="G10" i="2" l="1"/>
  <c r="E10" i="2"/>
  <c r="L22" i="2"/>
  <c r="L23" i="2" s="1"/>
  <c r="L24" i="2" s="1"/>
  <c r="L26" i="2" s="1"/>
  <c r="I19" i="2"/>
  <c r="G19" i="2"/>
  <c r="E19" i="2"/>
  <c r="E11" i="2" l="1"/>
  <c r="E13" i="2"/>
  <c r="L27" i="2"/>
  <c r="I9" i="2"/>
  <c r="I10" i="2"/>
  <c r="G9" i="2"/>
  <c r="G11" i="2"/>
  <c r="G13" i="2" s="1"/>
  <c r="I11" i="2" l="1"/>
  <c r="I13" i="2" s="1"/>
  <c r="L11" i="2"/>
  <c r="L12" i="2" s="1"/>
  <c r="L13" i="2" s="1"/>
  <c r="E27" i="2"/>
  <c r="E15" i="2"/>
  <c r="E20" i="2" s="1"/>
  <c r="E21" i="2" s="1"/>
  <c r="G15" i="2"/>
  <c r="G27" i="2"/>
  <c r="I15" i="2" l="1"/>
  <c r="I20" i="2" s="1"/>
  <c r="I21" i="2" s="1"/>
  <c r="I27" i="2"/>
  <c r="G25" i="2"/>
  <c r="G26" i="2" s="1"/>
  <c r="G30" i="2" s="1"/>
  <c r="I25" i="2"/>
  <c r="I26" i="2" s="1"/>
  <c r="I30" i="2" s="1"/>
  <c r="E25" i="2"/>
  <c r="E26" i="2" s="1"/>
  <c r="E30" i="2" s="1"/>
  <c r="I22" i="2"/>
  <c r="I17" i="2"/>
  <c r="G17" i="2"/>
  <c r="G18" i="2"/>
  <c r="G16" i="2"/>
  <c r="G20" i="2"/>
  <c r="G21" i="2" s="1"/>
  <c r="I16" i="2" l="1"/>
  <c r="I18" i="2"/>
  <c r="I23" i="2"/>
  <c r="G22" i="2"/>
</calcChain>
</file>

<file path=xl/sharedStrings.xml><?xml version="1.0" encoding="utf-8"?>
<sst xmlns="http://schemas.openxmlformats.org/spreadsheetml/2006/main" count="46" uniqueCount="46">
  <si>
    <t>Financiamiento</t>
  </si>
  <si>
    <t>% de descuento</t>
  </si>
  <si>
    <t>Descuento</t>
  </si>
  <si>
    <t>Inversión Inicial Gradual</t>
  </si>
  <si>
    <t>Enganche</t>
  </si>
  <si>
    <t>% enganche</t>
  </si>
  <si>
    <t>% a financiar</t>
  </si>
  <si>
    <t>Importe a financiar</t>
  </si>
  <si>
    <t>Mensualidades 1 a 36</t>
  </si>
  <si>
    <t>Mensualidades 37 a 60</t>
  </si>
  <si>
    <t>Mensualidades 61 a 120</t>
  </si>
  <si>
    <t>Meses de financiamiento</t>
  </si>
  <si>
    <t>3 años</t>
  </si>
  <si>
    <t>5 años</t>
  </si>
  <si>
    <t>10 años</t>
  </si>
  <si>
    <t>Proyección del activo</t>
  </si>
  <si>
    <t>Rendimiento en plusvalía anual</t>
  </si>
  <si>
    <t>Valor en 1 año</t>
  </si>
  <si>
    <t>Valor en 2 años</t>
  </si>
  <si>
    <t>Valor en 3 años</t>
  </si>
  <si>
    <t>Utilidad en 3  años</t>
  </si>
  <si>
    <t>Rendimiento proyectado en 3 años</t>
  </si>
  <si>
    <t>Capitalización en rentas</t>
  </si>
  <si>
    <t>Proyección en rentas</t>
  </si>
  <si>
    <t>Renta actual por m2</t>
  </si>
  <si>
    <t>Renta por m2 en 1 año</t>
  </si>
  <si>
    <t>Renta por m2 en 2 años</t>
  </si>
  <si>
    <t>Renta por m2 en 3 años</t>
  </si>
  <si>
    <t>Incremento anual en rentas</t>
  </si>
  <si>
    <t>Renta mensual proyectada</t>
  </si>
  <si>
    <t>Renta anual proyectada</t>
  </si>
  <si>
    <t>10% a la firma de contrato</t>
  </si>
  <si>
    <t>10% en mensualidad 12</t>
  </si>
  <si>
    <t>10% en mensualidad 24</t>
  </si>
  <si>
    <t>Rendimiento dividido entre 3</t>
  </si>
  <si>
    <t>Precio de lista x m2</t>
  </si>
  <si>
    <t>SIMULADOR  NAVETEC / PROYECCIÓN</t>
  </si>
  <si>
    <t>CAT</t>
  </si>
  <si>
    <t>Factor IVA</t>
  </si>
  <si>
    <t>Factor mensualidad</t>
  </si>
  <si>
    <t>P. U. con descuento C / IVA</t>
  </si>
  <si>
    <t>Precio de la nave c / IVA</t>
  </si>
  <si>
    <t>Renta actual por m2 c / IVA</t>
  </si>
  <si>
    <t>Metraje en m2</t>
  </si>
  <si>
    <t>FECHA DE VERSIÓN 08-01-2025</t>
  </si>
  <si>
    <t>EGANCHE DIFERIDO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</si>
</sst>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  <numFmt numFmtId="166" formatCode="0.0%"/>
    <numFmt numFmtId="167" formatCode="_-* #,##0.000_-;\-* #,##0.0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b/>
      <sz val="10"/>
      <color rgb="FF002060"/>
      <name val="Roboto"/>
    </font>
    <font>
      <sz val="10"/>
      <color theme="0" tint="-0.249977111117893"/>
      <name val="Roboto"/>
    </font>
    <font>
      <sz val="10"/>
      <color rgb="FF002060"/>
      <name val="Roboto"/>
    </font>
    <font>
      <b/>
      <sz val="10"/>
      <color theme="0"/>
      <name val="Roboto"/>
    </font>
    <font>
      <b/>
      <sz val="10"/>
      <color theme="1"/>
      <name val="Roboto"/>
    </font>
    <font>
      <sz val="10"/>
      <color theme="1"/>
      <name val="Roboto"/>
    </font>
    <font>
      <b/>
      <sz val="16"/>
      <color rgb="FF002060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D4F1"/>
        <bgColor indexed="64"/>
      </patternFill>
    </fill>
    <fill>
      <patternFill patternType="solid">
        <fgColor rgb="FF00285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2D6E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9" fontId="5" fillId="0" borderId="2" xfId="0" applyNumberFormat="1" applyFont="1" applyBorder="1" applyAlignment="1" applyProtection="1">
      <alignment horizontal="center"/>
      <protection locked="0"/>
    </xf>
    <xf numFmtId="166" fontId="5" fillId="0" borderId="2" xfId="0" applyNumberFormat="1" applyFont="1" applyBorder="1" applyAlignment="1" applyProtection="1">
      <alignment horizontal="center"/>
      <protection locked="0"/>
    </xf>
    <xf numFmtId="9" fontId="0" fillId="0" borderId="0" xfId="3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hidden="1"/>
    </xf>
    <xf numFmtId="0" fontId="5" fillId="3" borderId="0" xfId="0" applyFont="1" applyFill="1" applyProtection="1">
      <protection hidden="1"/>
    </xf>
    <xf numFmtId="0" fontId="5" fillId="0" borderId="1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5" fillId="0" borderId="0" xfId="0" applyFont="1" applyProtection="1">
      <protection hidden="1"/>
    </xf>
    <xf numFmtId="44" fontId="5" fillId="0" borderId="0" xfId="2" applyFont="1" applyBorder="1" applyAlignment="1" applyProtection="1">
      <alignment horizontal="center"/>
      <protection hidden="1"/>
    </xf>
    <xf numFmtId="44" fontId="5" fillId="3" borderId="0" xfId="2" applyFont="1" applyFill="1" applyProtection="1">
      <protection hidden="1"/>
    </xf>
    <xf numFmtId="44" fontId="3" fillId="3" borderId="0" xfId="2" applyFont="1" applyFill="1" applyProtection="1">
      <protection hidden="1"/>
    </xf>
    <xf numFmtId="0" fontId="3" fillId="3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9" fontId="5" fillId="0" borderId="1" xfId="0" applyNumberFormat="1" applyFont="1" applyBorder="1" applyAlignment="1" applyProtection="1">
      <alignment horizontal="center"/>
      <protection hidden="1"/>
    </xf>
    <xf numFmtId="44" fontId="5" fillId="0" borderId="2" xfId="2" applyFont="1" applyBorder="1" applyProtection="1">
      <protection hidden="1"/>
    </xf>
    <xf numFmtId="164" fontId="5" fillId="2" borderId="0" xfId="0" applyNumberFormat="1" applyFont="1" applyFill="1" applyProtection="1">
      <protection hidden="1"/>
    </xf>
    <xf numFmtId="9" fontId="5" fillId="0" borderId="0" xfId="0" applyNumberFormat="1" applyFont="1" applyAlignment="1" applyProtection="1">
      <alignment horizontal="center"/>
      <protection hidden="1"/>
    </xf>
    <xf numFmtId="44" fontId="3" fillId="0" borderId="1" xfId="2" applyFont="1" applyBorder="1" applyAlignment="1" applyProtection="1">
      <alignment horizontal="center"/>
      <protection hidden="1"/>
    </xf>
    <xf numFmtId="44" fontId="3" fillId="0" borderId="2" xfId="2" applyFont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164" fontId="5" fillId="0" borderId="1" xfId="0" applyNumberFormat="1" applyFont="1" applyBorder="1" applyProtection="1">
      <protection hidden="1"/>
    </xf>
    <xf numFmtId="164" fontId="5" fillId="0" borderId="2" xfId="0" applyNumberFormat="1" applyFont="1" applyBorder="1" applyProtection="1">
      <protection hidden="1"/>
    </xf>
    <xf numFmtId="0" fontId="6" fillId="4" borderId="2" xfId="0" applyFont="1" applyFill="1" applyBorder="1" applyProtection="1">
      <protection hidden="1"/>
    </xf>
    <xf numFmtId="164" fontId="6" fillId="4" borderId="2" xfId="0" applyNumberFormat="1" applyFont="1" applyFill="1" applyBorder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44" fontId="5" fillId="0" borderId="2" xfId="0" applyNumberFormat="1" applyFont="1" applyBorder="1" applyProtection="1">
      <protection hidden="1"/>
    </xf>
    <xf numFmtId="44" fontId="3" fillId="0" borderId="0" xfId="2" applyFont="1" applyProtection="1">
      <protection hidden="1"/>
    </xf>
    <xf numFmtId="9" fontId="6" fillId="4" borderId="0" xfId="3" applyFont="1" applyFill="1" applyBorder="1" applyAlignment="1" applyProtection="1">
      <alignment horizontal="center"/>
      <protection hidden="1"/>
    </xf>
    <xf numFmtId="166" fontId="3" fillId="3" borderId="0" xfId="3" applyNumberFormat="1" applyFont="1" applyFill="1" applyBorder="1" applyAlignment="1" applyProtection="1">
      <alignment horizontal="center"/>
      <protection hidden="1"/>
    </xf>
    <xf numFmtId="44" fontId="3" fillId="3" borderId="0" xfId="0" applyNumberFormat="1" applyFont="1" applyFill="1" applyProtection="1">
      <protection hidden="1"/>
    </xf>
    <xf numFmtId="44" fontId="5" fillId="0" borderId="1" xfId="0" applyNumberFormat="1" applyFont="1" applyBorder="1" applyProtection="1">
      <protection hidden="1"/>
    </xf>
    <xf numFmtId="9" fontId="5" fillId="0" borderId="1" xfId="3" applyFont="1" applyBorder="1" applyAlignment="1" applyProtection="1">
      <alignment horizontal="center"/>
      <protection hidden="1"/>
    </xf>
    <xf numFmtId="0" fontId="4" fillId="0" borderId="2" xfId="0" applyFont="1" applyBorder="1" applyProtection="1">
      <protection hidden="1"/>
    </xf>
    <xf numFmtId="167" fontId="4" fillId="0" borderId="2" xfId="1" applyNumberFormat="1" applyFont="1" applyBorder="1" applyProtection="1">
      <protection hidden="1"/>
    </xf>
    <xf numFmtId="44" fontId="6" fillId="4" borderId="0" xfId="2" applyFont="1" applyFill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9" fontId="5" fillId="0" borderId="2" xfId="0" applyNumberFormat="1" applyFont="1" applyBorder="1" applyAlignment="1" applyProtection="1">
      <alignment horizontal="center"/>
      <protection hidden="1"/>
    </xf>
    <xf numFmtId="166" fontId="5" fillId="0" borderId="2" xfId="0" applyNumberFormat="1" applyFont="1" applyBorder="1" applyAlignment="1" applyProtection="1">
      <alignment horizontal="center"/>
      <protection hidden="1"/>
    </xf>
    <xf numFmtId="43" fontId="4" fillId="0" borderId="0" xfId="1" applyFont="1" applyAlignment="1" applyProtection="1">
      <alignment horizontal="left"/>
      <protection hidden="1"/>
    </xf>
    <xf numFmtId="9" fontId="5" fillId="3" borderId="1" xfId="0" applyNumberFormat="1" applyFont="1" applyFill="1" applyBorder="1" applyProtection="1">
      <protection hidden="1"/>
    </xf>
    <xf numFmtId="165" fontId="5" fillId="3" borderId="2" xfId="2" applyNumberFormat="1" applyFont="1" applyFill="1" applyBorder="1" applyProtection="1">
      <protection hidden="1"/>
    </xf>
    <xf numFmtId="44" fontId="6" fillId="5" borderId="0" xfId="2" applyFont="1" applyFill="1" applyProtection="1">
      <protection locked="0"/>
    </xf>
    <xf numFmtId="43" fontId="7" fillId="6" borderId="1" xfId="1" applyFont="1" applyFill="1" applyBorder="1" applyAlignment="1" applyProtection="1">
      <alignment horizontal="right"/>
      <protection locked="0"/>
    </xf>
    <xf numFmtId="44" fontId="8" fillId="6" borderId="2" xfId="2" applyFont="1" applyFill="1" applyBorder="1" applyAlignment="1" applyProtection="1">
      <protection locked="0"/>
    </xf>
    <xf numFmtId="10" fontId="7" fillId="6" borderId="1" xfId="0" applyNumberFormat="1" applyFont="1" applyFill="1" applyBorder="1" applyAlignment="1" applyProtection="1">
      <alignment horizontal="center"/>
      <protection locked="0"/>
    </xf>
    <xf numFmtId="9" fontId="7" fillId="6" borderId="2" xfId="0" applyNumberFormat="1" applyFont="1" applyFill="1" applyBorder="1" applyAlignment="1" applyProtection="1">
      <alignment horizontal="center"/>
      <protection locked="0"/>
    </xf>
    <xf numFmtId="44" fontId="6" fillId="0" borderId="0" xfId="2" applyFont="1" applyFill="1" applyProtection="1">
      <protection locked="0"/>
    </xf>
    <xf numFmtId="0" fontId="9" fillId="3" borderId="0" xfId="0" applyFont="1" applyFill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44" fontId="0" fillId="0" borderId="0" xfId="0" applyNumberFormat="1" applyProtection="1">
      <protection locked="0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C0D4F1"/>
      <color rgb="FFD2D6E0"/>
      <color rgb="FFD0D4E2"/>
      <color rgb="FF002856"/>
      <color rgb="FF0027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32</xdr:row>
      <xdr:rowOff>105430</xdr:rowOff>
    </xdr:from>
    <xdr:to>
      <xdr:col>12</xdr:col>
      <xdr:colOff>3636</xdr:colOff>
      <xdr:row>33</xdr:row>
      <xdr:rowOff>9525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A89C9D8A-C4BC-87CB-9BDB-E452714EC9AE}"/>
            </a:ext>
          </a:extLst>
        </xdr:cNvPr>
        <xdr:cNvSpPr/>
      </xdr:nvSpPr>
      <xdr:spPr>
        <a:xfrm>
          <a:off x="9526" y="5995379"/>
          <a:ext cx="8061202" cy="98483"/>
        </a:xfrm>
        <a:prstGeom prst="rect">
          <a:avLst/>
        </a:prstGeom>
        <a:solidFill>
          <a:srgbClr val="00275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11</xdr:col>
      <xdr:colOff>51259</xdr:colOff>
      <xdr:row>28</xdr:row>
      <xdr:rowOff>15415</xdr:rowOff>
    </xdr:from>
    <xdr:to>
      <xdr:col>12</xdr:col>
      <xdr:colOff>4797</xdr:colOff>
      <xdr:row>32</xdr:row>
      <xdr:rowOff>174504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25130D8D-DB5F-A37F-6394-DB970C622E52}"/>
            </a:ext>
          </a:extLst>
        </xdr:cNvPr>
        <xdr:cNvSpPr/>
      </xdr:nvSpPr>
      <xdr:spPr>
        <a:xfrm>
          <a:off x="7301922" y="5215287"/>
          <a:ext cx="769967" cy="849166"/>
        </a:xfrm>
        <a:prstGeom prst="triangle">
          <a:avLst>
            <a:gd name="adj" fmla="val 100000"/>
          </a:avLst>
        </a:prstGeom>
        <a:solidFill>
          <a:srgbClr val="00275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11</xdr:col>
      <xdr:colOff>433473</xdr:colOff>
      <xdr:row>30</xdr:row>
      <xdr:rowOff>181840</xdr:rowOff>
    </xdr:from>
    <xdr:to>
      <xdr:col>11</xdr:col>
      <xdr:colOff>745548</xdr:colOff>
      <xdr:row>32</xdr:row>
      <xdr:rowOff>73170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92B7361-203E-9046-0AF4-9BD33EC51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4136" y="5644136"/>
          <a:ext cx="312075" cy="318982"/>
        </a:xfrm>
        <a:prstGeom prst="rect">
          <a:avLst/>
        </a:prstGeom>
      </xdr:spPr>
    </xdr:pic>
    <xdr:clientData/>
  </xdr:twoCellAnchor>
  <xdr:twoCellAnchor>
    <xdr:from>
      <xdr:col>2</xdr:col>
      <xdr:colOff>11430</xdr:colOff>
      <xdr:row>0</xdr:row>
      <xdr:rowOff>137387</xdr:rowOff>
    </xdr:from>
    <xdr:to>
      <xdr:col>12</xdr:col>
      <xdr:colOff>2819</xdr:colOff>
      <xdr:row>1</xdr:row>
      <xdr:rowOff>41482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163C6AD-9BA1-4AFF-AE1C-78156CE7426B}"/>
            </a:ext>
          </a:extLst>
        </xdr:cNvPr>
        <xdr:cNvSpPr/>
      </xdr:nvSpPr>
      <xdr:spPr>
        <a:xfrm rot="10800000">
          <a:off x="326488" y="137387"/>
          <a:ext cx="9252619" cy="197172"/>
        </a:xfrm>
        <a:prstGeom prst="rect">
          <a:avLst/>
        </a:prstGeom>
        <a:solidFill>
          <a:srgbClr val="00275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9719</xdr:colOff>
      <xdr:row>1</xdr:row>
      <xdr:rowOff>2584</xdr:rowOff>
    </xdr:from>
    <xdr:to>
      <xdr:col>3</xdr:col>
      <xdr:colOff>1447800</xdr:colOff>
      <xdr:row>4</xdr:row>
      <xdr:rowOff>133349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B7C619DC-3C97-4F78-9C89-442EF12C4983}"/>
            </a:ext>
          </a:extLst>
        </xdr:cNvPr>
        <xdr:cNvSpPr/>
      </xdr:nvSpPr>
      <xdr:spPr>
        <a:xfrm rot="10800000">
          <a:off x="876494" y="297859"/>
          <a:ext cx="1847656" cy="930865"/>
        </a:xfrm>
        <a:prstGeom prst="triangle">
          <a:avLst>
            <a:gd name="adj" fmla="val 100000"/>
          </a:avLst>
        </a:prstGeom>
        <a:solidFill>
          <a:srgbClr val="00275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578825</xdr:colOff>
      <xdr:row>8</xdr:row>
      <xdr:rowOff>0</xdr:rowOff>
    </xdr:from>
    <xdr:to>
      <xdr:col>12</xdr:col>
      <xdr:colOff>58615</xdr:colOff>
      <xdr:row>13</xdr:row>
      <xdr:rowOff>98845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6228E392-D330-A74B-492A-A4A9AA94DA84}"/>
            </a:ext>
          </a:extLst>
        </xdr:cNvPr>
        <xdr:cNvSpPr/>
      </xdr:nvSpPr>
      <xdr:spPr>
        <a:xfrm>
          <a:off x="7309226" y="2542995"/>
          <a:ext cx="2876441" cy="943515"/>
        </a:xfrm>
        <a:prstGeom prst="roundRect">
          <a:avLst/>
        </a:prstGeom>
        <a:noFill/>
        <a:ln>
          <a:solidFill>
            <a:schemeClr val="accent6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50599</xdr:colOff>
      <xdr:row>12</xdr:row>
      <xdr:rowOff>7326</xdr:rowOff>
    </xdr:from>
    <xdr:to>
      <xdr:col>9</xdr:col>
      <xdr:colOff>43272</xdr:colOff>
      <xdr:row>13</xdr:row>
      <xdr:rowOff>7327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5377A27E-97EA-E70A-622A-D3E563E55224}"/>
            </a:ext>
          </a:extLst>
        </xdr:cNvPr>
        <xdr:cNvSpPr/>
      </xdr:nvSpPr>
      <xdr:spPr>
        <a:xfrm>
          <a:off x="3537108" y="2739024"/>
          <a:ext cx="3236565" cy="224647"/>
        </a:xfrm>
        <a:prstGeom prst="roundRect">
          <a:avLst/>
        </a:prstGeom>
        <a:noFill/>
        <a:ln>
          <a:solidFill>
            <a:schemeClr val="accent6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7327</xdr:colOff>
      <xdr:row>24</xdr:row>
      <xdr:rowOff>36635</xdr:rowOff>
    </xdr:from>
    <xdr:to>
      <xdr:col>9</xdr:col>
      <xdr:colOff>21980</xdr:colOff>
      <xdr:row>26</xdr:row>
      <xdr:rowOff>29308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2D38E995-30E6-6907-68D1-85FA7FC6E87A}"/>
            </a:ext>
          </a:extLst>
        </xdr:cNvPr>
        <xdr:cNvSpPr/>
      </xdr:nvSpPr>
      <xdr:spPr>
        <a:xfrm>
          <a:off x="3480289" y="4733193"/>
          <a:ext cx="3275133" cy="417634"/>
        </a:xfrm>
        <a:prstGeom prst="roundRect">
          <a:avLst/>
        </a:prstGeom>
        <a:noFill/>
        <a:ln>
          <a:solidFill>
            <a:schemeClr val="accent6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43272</xdr:colOff>
      <xdr:row>12</xdr:row>
      <xdr:rowOff>120894</xdr:rowOff>
    </xdr:from>
    <xdr:to>
      <xdr:col>9</xdr:col>
      <xdr:colOff>519520</xdr:colOff>
      <xdr:row>12</xdr:row>
      <xdr:rowOff>124557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2359EA32-1B5A-EFDA-6487-867D2C64BBCB}"/>
            </a:ext>
          </a:extLst>
        </xdr:cNvPr>
        <xdr:cNvCxnSpPr>
          <a:stCxn id="3" idx="3"/>
        </xdr:cNvCxnSpPr>
      </xdr:nvCxnSpPr>
      <xdr:spPr>
        <a:xfrm>
          <a:off x="6773673" y="2852592"/>
          <a:ext cx="476248" cy="3663"/>
        </a:xfrm>
        <a:prstGeom prst="straightConnector1">
          <a:avLst/>
        </a:prstGeom>
        <a:ln w="19050" cap="flat" cmpd="sng" algn="ctr">
          <a:solidFill>
            <a:schemeClr val="accent6">
              <a:lumMod val="75000"/>
            </a:schemeClr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8</xdr:col>
      <xdr:colOff>974480</xdr:colOff>
      <xdr:row>13</xdr:row>
      <xdr:rowOff>116816</xdr:rowOff>
    </xdr:from>
    <xdr:to>
      <xdr:col>10</xdr:col>
      <xdr:colOff>35943</xdr:colOff>
      <xdr:row>23</xdr:row>
      <xdr:rowOff>168519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8A15E1D4-CF4F-1150-FBB3-09E1E47967C1}"/>
            </a:ext>
          </a:extLst>
        </xdr:cNvPr>
        <xdr:cNvCxnSpPr/>
      </xdr:nvCxnSpPr>
      <xdr:spPr>
        <a:xfrm flipH="1">
          <a:off x="6707452" y="3073160"/>
          <a:ext cx="660944" cy="1498425"/>
        </a:xfrm>
        <a:prstGeom prst="straightConnector1">
          <a:avLst/>
        </a:prstGeom>
        <a:ln w="19050" cap="flat" cmpd="sng" algn="ctr">
          <a:solidFill>
            <a:schemeClr val="accent3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104776</xdr:colOff>
      <xdr:row>1</xdr:row>
      <xdr:rowOff>85725</xdr:rowOff>
    </xdr:from>
    <xdr:to>
      <xdr:col>3</xdr:col>
      <xdr:colOff>533400</xdr:colOff>
      <xdr:row>2</xdr:row>
      <xdr:rowOff>96660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5C69039-4E9B-3105-8566-92FCFCABA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276225"/>
          <a:ext cx="838199" cy="274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2A9C-E14B-458F-83B3-83F8AADAD89B}">
  <dimension ref="D1:Q36"/>
  <sheetViews>
    <sheetView showGridLines="0" tabSelected="1" topLeftCell="D7" zoomScaleNormal="100" zoomScaleSheetLayoutView="160" workbookViewId="0">
      <selection activeCell="D38" sqref="D38"/>
    </sheetView>
  </sheetViews>
  <sheetFormatPr baseColWidth="10" defaultRowHeight="15" outlineLevelRow="1" outlineLevelCol="1" x14ac:dyDescent="0.25"/>
  <cols>
    <col min="1" max="1" width="11.42578125" style="1"/>
    <col min="2" max="2" width="1.5703125" style="1" customWidth="1"/>
    <col min="3" max="3" width="6.140625" style="1" customWidth="1"/>
    <col min="4" max="4" width="33" style="1" customWidth="1"/>
    <col min="5" max="5" width="15" style="1" customWidth="1" outlineLevel="1"/>
    <col min="6" max="6" width="1.85546875" style="1" customWidth="1"/>
    <col min="7" max="7" width="15" style="1" customWidth="1" outlineLevel="1"/>
    <col min="8" max="8" width="1.85546875" style="1" customWidth="1"/>
    <col min="9" max="9" width="15" style="1" bestFit="1" customWidth="1" outlineLevel="1"/>
    <col min="10" max="10" width="9" style="1" customWidth="1"/>
    <col min="11" max="11" width="27.7109375" style="1" customWidth="1"/>
    <col min="12" max="12" width="14.140625" style="1" customWidth="1"/>
    <col min="13" max="13" width="1.7109375" style="1" customWidth="1"/>
    <col min="14" max="16384" width="11.42578125" style="1"/>
  </cols>
  <sheetData>
    <row r="1" spans="4:17" ht="23.25" customHeight="1" x14ac:dyDescent="0.25"/>
    <row r="2" spans="4:17" s="8" customFormat="1" ht="21" customHeight="1" x14ac:dyDescent="0.25">
      <c r="K2" s="54" t="s">
        <v>44</v>
      </c>
      <c r="L2" s="54"/>
    </row>
    <row r="3" spans="4:17" s="8" customFormat="1" ht="27" customHeight="1" x14ac:dyDescent="0.3">
      <c r="D3" s="53" t="s">
        <v>36</v>
      </c>
      <c r="E3" s="53"/>
      <c r="F3" s="53"/>
      <c r="G3" s="53"/>
      <c r="H3" s="53"/>
      <c r="I3" s="53"/>
      <c r="J3" s="53"/>
      <c r="K3" s="53"/>
      <c r="L3" s="53"/>
      <c r="Q3" s="52"/>
    </row>
    <row r="5" spans="4:17" ht="16.899999999999999" customHeight="1" x14ac:dyDescent="0.25">
      <c r="D5" s="9" t="s">
        <v>0</v>
      </c>
      <c r="E5" s="40" t="s">
        <v>12</v>
      </c>
      <c r="F5" s="40"/>
      <c r="G5" s="40" t="s">
        <v>13</v>
      </c>
      <c r="H5" s="40"/>
      <c r="I5" s="40" t="s">
        <v>14</v>
      </c>
      <c r="J5" s="2"/>
      <c r="K5" s="10" t="s">
        <v>43</v>
      </c>
      <c r="L5" s="48">
        <v>385</v>
      </c>
    </row>
    <row r="6" spans="4:17" ht="16.899999999999999" customHeight="1" x14ac:dyDescent="0.25">
      <c r="D6" s="10" t="s">
        <v>11</v>
      </c>
      <c r="E6" s="41">
        <v>36</v>
      </c>
      <c r="F6" s="41"/>
      <c r="G6" s="41">
        <v>60</v>
      </c>
      <c r="H6" s="41"/>
      <c r="I6" s="41">
        <v>120</v>
      </c>
      <c r="J6" s="2"/>
      <c r="K6" s="11" t="s">
        <v>35</v>
      </c>
      <c r="L6" s="49">
        <v>13910</v>
      </c>
    </row>
    <row r="7" spans="4:17" ht="16.899999999999999" customHeight="1" x14ac:dyDescent="0.25">
      <c r="D7" s="11" t="s">
        <v>1</v>
      </c>
      <c r="E7" s="51">
        <v>0.15</v>
      </c>
      <c r="F7" s="51"/>
      <c r="G7" s="51">
        <v>0.1</v>
      </c>
      <c r="H7" s="51"/>
      <c r="I7" s="51">
        <v>0</v>
      </c>
      <c r="J7" s="2"/>
      <c r="K7" s="2"/>
      <c r="L7" s="2"/>
    </row>
    <row r="8" spans="4:17" ht="16.899999999999999" customHeight="1" x14ac:dyDescent="0.25">
      <c r="D8" s="11" t="s">
        <v>37</v>
      </c>
      <c r="E8" s="42">
        <v>0</v>
      </c>
      <c r="F8" s="3"/>
      <c r="G8" s="43">
        <v>5.3999999999999999E-2</v>
      </c>
      <c r="H8" s="4"/>
      <c r="I8" s="43">
        <v>0.107</v>
      </c>
      <c r="J8" s="2"/>
      <c r="K8" s="10" t="s">
        <v>16</v>
      </c>
      <c r="L8" s="50">
        <v>0.1595</v>
      </c>
    </row>
    <row r="9" spans="4:17" ht="16.899999999999999" customHeight="1" x14ac:dyDescent="0.25">
      <c r="D9" s="12" t="s">
        <v>40</v>
      </c>
      <c r="E9" s="13">
        <f>($L$6*(100%-E7))*E32</f>
        <v>13336.907999999999</v>
      </c>
      <c r="F9" s="13"/>
      <c r="G9" s="13">
        <f>($L$6*(100%-G7))*G32</f>
        <v>14121.431999999999</v>
      </c>
      <c r="H9" s="13"/>
      <c r="I9" s="13">
        <f>($L$6*(100%-I7))*I32</f>
        <v>15690.479999999998</v>
      </c>
      <c r="J9" s="2"/>
      <c r="K9" s="12"/>
      <c r="L9" s="12"/>
    </row>
    <row r="10" spans="4:17" ht="16.899999999999999" customHeight="1" x14ac:dyDescent="0.25">
      <c r="D10" s="9" t="s">
        <v>41</v>
      </c>
      <c r="E10" s="14">
        <f>($L$5*$L$6)*E32</f>
        <v>6040834.7999999998</v>
      </c>
      <c r="F10" s="14"/>
      <c r="G10" s="14">
        <f>($L$5*$L$6)*G32</f>
        <v>6040834.7999999998</v>
      </c>
      <c r="H10" s="14"/>
      <c r="I10" s="14">
        <f>($L$5*$L$6)*I32</f>
        <v>6040834.7999999998</v>
      </c>
      <c r="J10" s="2"/>
      <c r="K10" s="24" t="s">
        <v>15</v>
      </c>
      <c r="L10" s="12"/>
    </row>
    <row r="11" spans="4:17" ht="16.899999999999999" customHeight="1" x14ac:dyDescent="0.25">
      <c r="D11" s="12" t="s">
        <v>2</v>
      </c>
      <c r="E11" s="39">
        <f>E7*E10</f>
        <v>906125.22</v>
      </c>
      <c r="F11" s="39"/>
      <c r="G11" s="39">
        <f>G7*G10</f>
        <v>604083.48</v>
      </c>
      <c r="H11" s="39"/>
      <c r="I11" s="39">
        <f>I7*I10</f>
        <v>0</v>
      </c>
      <c r="J11" s="2"/>
      <c r="K11" s="10" t="s">
        <v>17</v>
      </c>
      <c r="L11" s="25">
        <f>(I10*$L$8)+I10</f>
        <v>7004347.9506000001</v>
      </c>
    </row>
    <row r="12" spans="4:17" hidden="1" x14ac:dyDescent="0.25">
      <c r="D12" s="12"/>
      <c r="E12" s="47"/>
      <c r="F12" s="47"/>
      <c r="G12" s="47"/>
      <c r="H12" s="47"/>
      <c r="I12" s="47"/>
      <c r="K12" s="11" t="s">
        <v>18</v>
      </c>
      <c r="L12" s="26">
        <f>(L11*$L$8)+L11</f>
        <v>8121541.4487207001</v>
      </c>
    </row>
    <row r="13" spans="4:17" ht="18" customHeight="1" x14ac:dyDescent="0.25">
      <c r="D13" s="16" t="s">
        <v>3</v>
      </c>
      <c r="E13" s="15">
        <f>E10-E11-E12</f>
        <v>5134709.58</v>
      </c>
      <c r="F13" s="15"/>
      <c r="G13" s="15">
        <f>G10-G11-G12</f>
        <v>5436751.3200000003</v>
      </c>
      <c r="H13" s="15"/>
      <c r="I13" s="15">
        <f>I10-I11-I12</f>
        <v>6040834.7999999998</v>
      </c>
      <c r="J13" s="2"/>
      <c r="K13" s="27" t="s">
        <v>19</v>
      </c>
      <c r="L13" s="28">
        <f>(L12*$L$8)+L12</f>
        <v>9416927.3097916525</v>
      </c>
    </row>
    <row r="14" spans="4:17" ht="16.899999999999999" customHeight="1" x14ac:dyDescent="0.25">
      <c r="D14" s="10" t="s">
        <v>5</v>
      </c>
      <c r="E14" s="18">
        <v>0.1</v>
      </c>
      <c r="F14" s="18"/>
      <c r="G14" s="18">
        <v>0.3</v>
      </c>
      <c r="H14" s="18"/>
      <c r="I14" s="18">
        <v>0.3</v>
      </c>
      <c r="J14" s="2"/>
    </row>
    <row r="15" spans="4:17" ht="16.899999999999999" customHeight="1" x14ac:dyDescent="0.25">
      <c r="D15" s="11" t="s">
        <v>4</v>
      </c>
      <c r="E15" s="19">
        <f>E13*E14</f>
        <v>513470.95800000004</v>
      </c>
      <c r="F15" s="19"/>
      <c r="G15" s="19">
        <f>G13*G14</f>
        <v>1631025.3959999999</v>
      </c>
      <c r="H15" s="19"/>
      <c r="I15" s="19">
        <f>I13*I14</f>
        <v>1812250.44</v>
      </c>
      <c r="J15" s="2"/>
      <c r="K15" s="29" t="s">
        <v>23</v>
      </c>
      <c r="L15" s="12"/>
    </row>
    <row r="16" spans="4:17" ht="16.899999999999999" hidden="1" customHeight="1" outlineLevel="1" x14ac:dyDescent="0.25">
      <c r="D16" s="17" t="s">
        <v>31</v>
      </c>
      <c r="E16" s="20"/>
      <c r="F16" s="20"/>
      <c r="G16" s="20">
        <f>$G$15/3</f>
        <v>543675.13199999998</v>
      </c>
      <c r="H16" s="20"/>
      <c r="I16" s="20">
        <f>$I$15/3</f>
        <v>604083.48</v>
      </c>
      <c r="J16" s="2"/>
    </row>
    <row r="17" spans="4:14" ht="16.899999999999999" hidden="1" customHeight="1" outlineLevel="1" x14ac:dyDescent="0.25">
      <c r="D17" s="17" t="s">
        <v>32</v>
      </c>
      <c r="E17" s="20"/>
      <c r="F17" s="20"/>
      <c r="G17" s="20">
        <f>$G$15/3</f>
        <v>543675.13199999998</v>
      </c>
      <c r="H17" s="20"/>
      <c r="I17" s="20">
        <f>$I$15/3</f>
        <v>604083.48</v>
      </c>
      <c r="J17" s="2"/>
    </row>
    <row r="18" spans="4:14" ht="16.899999999999999" hidden="1" customHeight="1" outlineLevel="1" x14ac:dyDescent="0.25">
      <c r="D18" s="17" t="s">
        <v>33</v>
      </c>
      <c r="E18" s="20"/>
      <c r="F18" s="20"/>
      <c r="G18" s="20">
        <f>$G$15/3</f>
        <v>543675.13199999998</v>
      </c>
      <c r="H18" s="20"/>
      <c r="I18" s="20">
        <f>$I$15/3</f>
        <v>604083.48</v>
      </c>
      <c r="J18" s="2"/>
    </row>
    <row r="19" spans="4:14" ht="16.899999999999999" customHeight="1" collapsed="1" x14ac:dyDescent="0.25">
      <c r="D19" s="12" t="s">
        <v>6</v>
      </c>
      <c r="E19" s="21">
        <f>100%-E14</f>
        <v>0.9</v>
      </c>
      <c r="F19" s="21"/>
      <c r="G19" s="21">
        <f>100%-G14</f>
        <v>0.7</v>
      </c>
      <c r="H19" s="21"/>
      <c r="I19" s="21">
        <f>100%-I14</f>
        <v>0.7</v>
      </c>
      <c r="J19" s="2"/>
      <c r="K19" s="10" t="s">
        <v>28</v>
      </c>
      <c r="L19" s="45">
        <v>0.06</v>
      </c>
    </row>
    <row r="20" spans="4:14" ht="16.899999999999999" customHeight="1" x14ac:dyDescent="0.25">
      <c r="D20" s="16" t="s">
        <v>7</v>
      </c>
      <c r="E20" s="15">
        <f>E13-E15</f>
        <v>4621238.6220000004</v>
      </c>
      <c r="F20" s="15"/>
      <c r="G20" s="15">
        <f>G13-G15</f>
        <v>3805725.9240000006</v>
      </c>
      <c r="H20" s="15"/>
      <c r="I20" s="15">
        <f>I13-I15</f>
        <v>4228584.3599999994</v>
      </c>
      <c r="J20" s="2"/>
      <c r="K20" s="11" t="s">
        <v>24</v>
      </c>
      <c r="L20" s="46">
        <v>100</v>
      </c>
    </row>
    <row r="21" spans="4:14" ht="16.899999999999999" customHeight="1" x14ac:dyDescent="0.25">
      <c r="D21" s="10" t="s">
        <v>8</v>
      </c>
      <c r="E21" s="22">
        <f>E20/E6</f>
        <v>128367.73950000001</v>
      </c>
      <c r="F21" s="22"/>
      <c r="G21" s="22">
        <f>G20/G6</f>
        <v>63428.765400000011</v>
      </c>
      <c r="H21" s="22"/>
      <c r="I21" s="22">
        <f>I20/I6</f>
        <v>35238.202999999994</v>
      </c>
      <c r="J21" s="2"/>
      <c r="K21" s="11" t="s">
        <v>42</v>
      </c>
      <c r="L21" s="19">
        <f>L20*K32</f>
        <v>115.99999999999999</v>
      </c>
      <c r="N21" s="5"/>
    </row>
    <row r="22" spans="4:14" ht="16.899999999999999" customHeight="1" x14ac:dyDescent="0.25">
      <c r="D22" s="11" t="s">
        <v>9</v>
      </c>
      <c r="E22" s="23"/>
      <c r="F22" s="23"/>
      <c r="G22" s="23">
        <f>G31*G20</f>
        <v>80485.162178807324</v>
      </c>
      <c r="H22" s="23"/>
      <c r="I22" s="23">
        <f>I31*I20</f>
        <v>73040.626240012643</v>
      </c>
      <c r="J22" s="2"/>
      <c r="K22" s="11" t="s">
        <v>25</v>
      </c>
      <c r="L22" s="30">
        <f>((L20*$L$19)+L20)*K32</f>
        <v>122.96</v>
      </c>
    </row>
    <row r="23" spans="4:14" ht="16.899999999999999" customHeight="1" x14ac:dyDescent="0.25">
      <c r="D23" s="11" t="s">
        <v>10</v>
      </c>
      <c r="E23" s="23"/>
      <c r="F23" s="23"/>
      <c r="G23" s="23"/>
      <c r="H23" s="23"/>
      <c r="I23" s="23">
        <f>I31*I20</f>
        <v>73040.626240012643</v>
      </c>
      <c r="J23" s="2"/>
      <c r="K23" s="11" t="s">
        <v>26</v>
      </c>
      <c r="L23" s="30">
        <f>(L22*$L$19)+L22</f>
        <v>130.33759999999998</v>
      </c>
    </row>
    <row r="24" spans="4:14" ht="16.899999999999999" customHeight="1" x14ac:dyDescent="0.25">
      <c r="D24" s="12"/>
      <c r="E24" s="12"/>
      <c r="F24" s="12"/>
      <c r="G24" s="12"/>
      <c r="H24" s="12"/>
      <c r="I24" s="12"/>
      <c r="J24" s="2"/>
      <c r="K24" s="11" t="s">
        <v>27</v>
      </c>
      <c r="L24" s="30">
        <f>(L23*$L$19)+L23</f>
        <v>138.15785599999998</v>
      </c>
    </row>
    <row r="25" spans="4:14" ht="16.899999999999999" customHeight="1" x14ac:dyDescent="0.25">
      <c r="D25" s="24" t="s">
        <v>20</v>
      </c>
      <c r="E25" s="31">
        <f>$L$13-E13</f>
        <v>4282217.7297916524</v>
      </c>
      <c r="F25" s="31"/>
      <c r="G25" s="31">
        <f>$L$13-G13</f>
        <v>3980175.9897916522</v>
      </c>
      <c r="H25" s="31"/>
      <c r="I25" s="31">
        <f>$L$13-I13</f>
        <v>3376092.5097916527</v>
      </c>
      <c r="J25" s="2"/>
      <c r="K25" s="12"/>
      <c r="L25" s="12"/>
    </row>
    <row r="26" spans="4:14" ht="16.899999999999999" customHeight="1" x14ac:dyDescent="0.25">
      <c r="D26" s="16" t="s">
        <v>21</v>
      </c>
      <c r="E26" s="32">
        <f>E25/E13</f>
        <v>0.83397467044117657</v>
      </c>
      <c r="F26" s="32"/>
      <c r="G26" s="32">
        <f>G25/G13</f>
        <v>0.73208718875000001</v>
      </c>
      <c r="H26" s="32"/>
      <c r="I26" s="32">
        <f>I25/I13</f>
        <v>0.55887846987500023</v>
      </c>
      <c r="J26" s="2"/>
      <c r="K26" s="16" t="s">
        <v>29</v>
      </c>
      <c r="L26" s="34">
        <f>L24*L5</f>
        <v>53190.774559999991</v>
      </c>
    </row>
    <row r="27" spans="4:14" ht="16.899999999999999" customHeight="1" x14ac:dyDescent="0.25">
      <c r="D27" s="16" t="s">
        <v>22</v>
      </c>
      <c r="E27" s="33">
        <f>$L$27/E13</f>
        <v>0.1243087432259411</v>
      </c>
      <c r="F27" s="33"/>
      <c r="G27" s="33">
        <f>$L$27/G13</f>
        <v>0.11740270193561103</v>
      </c>
      <c r="H27" s="33"/>
      <c r="I27" s="33">
        <f>$L$27/I13</f>
        <v>0.10566243174204994</v>
      </c>
      <c r="J27" s="2"/>
      <c r="K27" s="10" t="s">
        <v>30</v>
      </c>
      <c r="L27" s="35">
        <f>L26*12</f>
        <v>638289.29471999989</v>
      </c>
    </row>
    <row r="28" spans="4:14" ht="16.899999999999999" customHeight="1" x14ac:dyDescent="0.25">
      <c r="D28" s="12"/>
      <c r="E28" s="12"/>
      <c r="F28" s="12"/>
      <c r="G28" s="12"/>
      <c r="H28" s="12"/>
      <c r="I28" s="12"/>
      <c r="J28" s="2"/>
    </row>
    <row r="29" spans="4:14" ht="3.75" customHeight="1" x14ac:dyDescent="0.25">
      <c r="D29" s="12"/>
      <c r="E29" s="12"/>
      <c r="F29" s="12"/>
      <c r="G29" s="12"/>
      <c r="H29" s="12"/>
      <c r="I29" s="12"/>
      <c r="J29" s="2"/>
      <c r="K29" s="2"/>
      <c r="L29" s="2"/>
    </row>
    <row r="30" spans="4:14" ht="16.899999999999999" customHeight="1" x14ac:dyDescent="0.25">
      <c r="D30" s="10" t="s">
        <v>34</v>
      </c>
      <c r="E30" s="36">
        <f>E26/3</f>
        <v>0.2779915568137255</v>
      </c>
      <c r="F30" s="36"/>
      <c r="G30" s="36">
        <f>G26/3</f>
        <v>0.24402906291666668</v>
      </c>
      <c r="H30" s="36"/>
      <c r="I30" s="36">
        <f>I26/3</f>
        <v>0.18629282329166674</v>
      </c>
      <c r="J30" s="2"/>
      <c r="K30" s="2"/>
      <c r="L30" s="2"/>
    </row>
    <row r="31" spans="4:14" s="7" customFormat="1" ht="16.899999999999999" customHeight="1" x14ac:dyDescent="0.25">
      <c r="D31" s="37" t="s">
        <v>39</v>
      </c>
      <c r="E31" s="37"/>
      <c r="F31" s="37"/>
      <c r="G31" s="37">
        <v>2.1148438901299953E-2</v>
      </c>
      <c r="H31" s="37"/>
      <c r="I31" s="37">
        <v>1.7273068247363202E-2</v>
      </c>
      <c r="J31" s="6"/>
      <c r="K31" s="6"/>
      <c r="L31" s="6"/>
    </row>
    <row r="32" spans="4:14" ht="16.5" customHeight="1" x14ac:dyDescent="0.25">
      <c r="D32" s="37" t="s">
        <v>38</v>
      </c>
      <c r="E32" s="38">
        <v>1.1279999999999999</v>
      </c>
      <c r="F32" s="38"/>
      <c r="G32" s="38">
        <v>1.1279999999999999</v>
      </c>
      <c r="H32" s="38"/>
      <c r="I32" s="38">
        <v>1.1279999999999999</v>
      </c>
      <c r="J32" s="6"/>
      <c r="K32" s="44">
        <v>1.1599999999999999</v>
      </c>
    </row>
    <row r="35" spans="7:9" x14ac:dyDescent="0.25">
      <c r="G35" s="1" t="s">
        <v>45</v>
      </c>
    </row>
    <row r="36" spans="7:9" x14ac:dyDescent="0.25">
      <c r="G36" s="55">
        <f>G15/3</f>
        <v>543675.13199999998</v>
      </c>
      <c r="I36" s="55">
        <f>I15/3</f>
        <v>604083.48</v>
      </c>
    </row>
  </sheetData>
  <sheetProtection algorithmName="SHA-512" hashValue="SCsZXhbTjcAyEAVZAHcpHZH9DVm/XjfSN3LVkDGjlxEd/0qBdZjyEO1AlfKGYmk233HExgC2m0gWvbvQyBQsSQ==" saltValue="NpR32AHb6JHSoFzmtg4B3A==" spinCount="100000" sheet="1" formatCells="0" formatColumns="0" formatRows="0" insertRows="0" insertHyperlinks="0" sort="0" autoFilter="0" pivotTables="0"/>
  <mergeCells count="2">
    <mergeCell ref="D3:L3"/>
    <mergeCell ref="K2:L2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PROYECCIÓN</vt:lpstr>
      <vt:lpstr>PROYECCIÓN!Área_de_impresión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David Ramírez Corona</dc:creator>
  <cp:lastModifiedBy>EMMANUEL GARCIA ROMAN</cp:lastModifiedBy>
  <cp:lastPrinted>2024-08-12T19:47:06Z</cp:lastPrinted>
  <dcterms:created xsi:type="dcterms:W3CDTF">2024-04-17T15:19:13Z</dcterms:created>
  <dcterms:modified xsi:type="dcterms:W3CDTF">2025-08-20T16:30:20Z</dcterms:modified>
</cp:coreProperties>
</file>